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I:\Budget General\01 Keydata Electronic Version\PDB KD &amp; DRUPAL Files by FY\FY2026\Keydata June 2026\"/>
    </mc:Choice>
  </mc:AlternateContent>
  <xr:revisionPtr revIDLastSave="0" documentId="13_ncr:1_{E969B4F8-0055-4B7D-9420-C2289EF5741B}" xr6:coauthVersionLast="47" xr6:coauthVersionMax="47" xr10:uidLastSave="{00000000-0000-0000-0000-000000000000}"/>
  <bookViews>
    <workbookView xWindow="2730" yWindow="2730" windowWidth="21600" windowHeight="12645" tabRatio="817" firstSheet="30" activeTab="42" xr2:uid="{00000000-000D-0000-FFFF-FFFF00000000}"/>
  </bookViews>
  <sheets>
    <sheet name="KDALL" sheetId="1" r:id="rId1"/>
    <sheet name="ToC" sheetId="2" r:id="rId2"/>
    <sheet name="FNS-$" sheetId="45" r:id="rId3"/>
    <sheet name="SNAP-$" sheetId="46" r:id="rId4"/>
    <sheet name="SNAP-$a" sheetId="49" r:id="rId5"/>
    <sheet name="NAP-$b" sheetId="50" r:id="rId6"/>
    <sheet name="Schools" sheetId="7" r:id="rId7"/>
    <sheet name="NSLP-P" sheetId="8" r:id="rId8"/>
    <sheet name="NSLP-M" sheetId="9" r:id="rId9"/>
    <sheet name="NSLP-$" sheetId="10" r:id="rId10"/>
    <sheet name="SBP-P" sheetId="12" r:id="rId11"/>
    <sheet name="SBP-M" sheetId="13" r:id="rId12"/>
    <sheet name="SBP-$" sheetId="14" r:id="rId13"/>
    <sheet name="CCCDCH-S" sheetId="15" r:id="rId14"/>
    <sheet name="CCC-C" sheetId="16" r:id="rId15"/>
    <sheet name="CCCDCH-M1" sheetId="17" r:id="rId16"/>
    <sheet name="CCCDCH-M2" sheetId="18" r:id="rId17"/>
    <sheet name="CCCDCH-M3" sheetId="19" r:id="rId18"/>
    <sheet name="CCCDCH-M4" sheetId="20" r:id="rId19"/>
    <sheet name="CCCDCH-M5" sheetId="21" r:id="rId20"/>
    <sheet name="CCCDCH-$" sheetId="22" r:id="rId21"/>
    <sheet name="ADC-M" sheetId="23" r:id="rId22"/>
    <sheet name="ADC-$" sheetId="24" r:id="rId23"/>
    <sheet name="CACFP-T" sheetId="25" r:id="rId24"/>
    <sheet name="SFSP-PM" sheetId="26" r:id="rId25"/>
    <sheet name="SFSP-$" sheetId="27" r:id="rId26"/>
    <sheet name="S-EBT-$" sheetId="52" r:id="rId27"/>
    <sheet name="CN-$" sheetId="28" r:id="rId28"/>
    <sheet name="CNFNS-T$" sheetId="29" r:id="rId29"/>
    <sheet name="SMP-M" sheetId="30" r:id="rId30"/>
    <sheet name="SMP-T" sheetId="31" r:id="rId31"/>
    <sheet name="WIC" sheetId="32" r:id="rId32"/>
    <sheet name="CSFP" sheetId="33" r:id="rId33"/>
    <sheet name="FDPIR" sheetId="34" r:id="rId34"/>
    <sheet name="COM-E1" sheetId="36" r:id="rId35"/>
    <sheet name="COM-E2" sheetId="37" r:id="rId36"/>
    <sheet name="COM-ET" sheetId="38" r:id="rId37"/>
    <sheet name="COM-X1" sheetId="39" r:id="rId38"/>
    <sheet name="COM-X2" sheetId="40" r:id="rId39"/>
    <sheet name="COM-T" sheetId="41" r:id="rId40"/>
    <sheet name="USDA-$1" sheetId="42" r:id="rId41"/>
    <sheet name="USDA-$2" sheetId="43" r:id="rId42"/>
    <sheet name="USDA-$3" sheetId="44" r:id="rId43"/>
  </sheets>
  <definedNames>
    <definedName name="_xlnm.Print_Area" localSheetId="28">'CNFNS-T$'!$A$1:$I$37</definedName>
    <definedName name="_xlnm.Print_Area" localSheetId="5">'NAP-$b'!$A$1:$Y$39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5" i="44" l="1"/>
  <c r="A33" i="44"/>
  <c r="A32" i="44"/>
  <c r="A31" i="44"/>
  <c r="A30" i="44"/>
  <c r="A29" i="44"/>
  <c r="A28" i="44"/>
  <c r="A27" i="44"/>
  <c r="A26" i="44"/>
  <c r="A25" i="44"/>
  <c r="A24" i="44"/>
  <c r="A23" i="44"/>
  <c r="A22" i="44"/>
  <c r="A21" i="44"/>
  <c r="A18" i="44"/>
  <c r="A17" i="44"/>
  <c r="A16" i="44"/>
  <c r="A15" i="44"/>
  <c r="A14" i="44"/>
  <c r="A13" i="44"/>
  <c r="A12" i="44"/>
  <c r="A11" i="44"/>
  <c r="A10" i="44"/>
  <c r="A9" i="44"/>
  <c r="A8" i="44"/>
  <c r="A7" i="44"/>
  <c r="B5" i="44"/>
  <c r="A35" i="43"/>
  <c r="A33" i="43"/>
  <c r="A32" i="43"/>
  <c r="A31" i="43"/>
  <c r="A30" i="43"/>
  <c r="A29" i="43"/>
  <c r="A28" i="43"/>
  <c r="A27" i="43"/>
  <c r="A26" i="43"/>
  <c r="A25" i="43"/>
  <c r="A24" i="43"/>
  <c r="A23" i="43"/>
  <c r="A22" i="43"/>
  <c r="A21" i="43"/>
  <c r="A18" i="43"/>
  <c r="A17" i="43"/>
  <c r="A16" i="43"/>
  <c r="A15" i="43"/>
  <c r="A14" i="43"/>
  <c r="A13" i="43"/>
  <c r="A12" i="43"/>
  <c r="A11" i="43"/>
  <c r="A10" i="43"/>
  <c r="A9" i="43"/>
  <c r="A8" i="43"/>
  <c r="A7" i="43"/>
  <c r="B5" i="43"/>
  <c r="A35" i="42"/>
  <c r="A33" i="42"/>
  <c r="A32" i="42"/>
  <c r="A31" i="42"/>
  <c r="A30" i="42"/>
  <c r="A29" i="42"/>
  <c r="A28" i="42"/>
  <c r="A27" i="42"/>
  <c r="A26" i="42"/>
  <c r="A25" i="42"/>
  <c r="A24" i="42"/>
  <c r="A23" i="42"/>
  <c r="A22" i="42"/>
  <c r="A21" i="42"/>
  <c r="A18" i="42"/>
  <c r="A17" i="42"/>
  <c r="A16" i="42"/>
  <c r="A15" i="42"/>
  <c r="A14" i="42"/>
  <c r="A13" i="42"/>
  <c r="A12" i="42"/>
  <c r="A11" i="42"/>
  <c r="A10" i="42"/>
  <c r="A9" i="42"/>
  <c r="A8" i="42"/>
  <c r="A7" i="42"/>
  <c r="B5" i="42"/>
  <c r="A36" i="41"/>
  <c r="A34" i="41"/>
  <c r="A33" i="41"/>
  <c r="A32" i="41"/>
  <c r="A31" i="41"/>
  <c r="A30" i="41"/>
  <c r="A29" i="41"/>
  <c r="A28" i="41"/>
  <c r="A27" i="41"/>
  <c r="A26" i="41"/>
  <c r="A25" i="41"/>
  <c r="A24" i="41"/>
  <c r="A23" i="41"/>
  <c r="A22" i="41"/>
  <c r="A19" i="41"/>
  <c r="A18" i="41"/>
  <c r="A17" i="41"/>
  <c r="A16" i="41"/>
  <c r="A15" i="41"/>
  <c r="A14" i="41"/>
  <c r="A13" i="41"/>
  <c r="A12" i="41"/>
  <c r="A11" i="41"/>
  <c r="A10" i="41"/>
  <c r="A9" i="41"/>
  <c r="A8" i="41"/>
  <c r="B6" i="41"/>
  <c r="A35" i="40"/>
  <c r="A33" i="40"/>
  <c r="A32" i="40"/>
  <c r="A31" i="40"/>
  <c r="A30" i="40"/>
  <c r="A29" i="40"/>
  <c r="A28" i="40"/>
  <c r="A27" i="40"/>
  <c r="A26" i="40"/>
  <c r="A25" i="40"/>
  <c r="A24" i="40"/>
  <c r="A23" i="40"/>
  <c r="A22" i="40"/>
  <c r="A21" i="40"/>
  <c r="A18" i="40"/>
  <c r="A17" i="40"/>
  <c r="A16" i="40"/>
  <c r="A15" i="40"/>
  <c r="A14" i="40"/>
  <c r="A13" i="40"/>
  <c r="A12" i="40"/>
  <c r="A11" i="40"/>
  <c r="A10" i="40"/>
  <c r="A9" i="40"/>
  <c r="A8" i="40"/>
  <c r="A7" i="40"/>
  <c r="B5" i="40"/>
  <c r="A35" i="39"/>
  <c r="A33" i="39"/>
  <c r="A32" i="39"/>
  <c r="A31" i="39"/>
  <c r="A30" i="39"/>
  <c r="A29" i="39"/>
  <c r="A28" i="39"/>
  <c r="A27" i="39"/>
  <c r="A26" i="39"/>
  <c r="A25" i="39"/>
  <c r="A24" i="39"/>
  <c r="A23" i="39"/>
  <c r="A22" i="39"/>
  <c r="A21" i="39"/>
  <c r="A18" i="39"/>
  <c r="A17" i="39"/>
  <c r="A16" i="39"/>
  <c r="A15" i="39"/>
  <c r="A14" i="39"/>
  <c r="A13" i="39"/>
  <c r="A12" i="39"/>
  <c r="A11" i="39"/>
  <c r="A10" i="39"/>
  <c r="A9" i="39"/>
  <c r="A8" i="39"/>
  <c r="A7" i="39"/>
  <c r="B5" i="39"/>
  <c r="A35" i="38"/>
  <c r="A33" i="38"/>
  <c r="A32" i="38"/>
  <c r="A31" i="38"/>
  <c r="A30" i="38"/>
  <c r="A29" i="38"/>
  <c r="A28" i="38"/>
  <c r="A27" i="38"/>
  <c r="A26" i="38"/>
  <c r="A25" i="38"/>
  <c r="A24" i="38"/>
  <c r="A23" i="38"/>
  <c r="A22" i="38"/>
  <c r="A21" i="38"/>
  <c r="A18" i="38"/>
  <c r="A17" i="38"/>
  <c r="A16" i="38"/>
  <c r="A15" i="38"/>
  <c r="A14" i="38"/>
  <c r="A13" i="38"/>
  <c r="A12" i="38"/>
  <c r="A11" i="38"/>
  <c r="A10" i="38"/>
  <c r="A9" i="38"/>
  <c r="A8" i="38"/>
  <c r="A7" i="38"/>
  <c r="B5" i="38"/>
  <c r="H35" i="37"/>
  <c r="A35" i="37"/>
  <c r="H34" i="37"/>
  <c r="H33" i="37"/>
  <c r="A33" i="37"/>
  <c r="H32" i="37"/>
  <c r="A32" i="37"/>
  <c r="H31" i="37"/>
  <c r="A31" i="37"/>
  <c r="H30" i="37"/>
  <c r="A30" i="37"/>
  <c r="H29" i="37"/>
  <c r="A29" i="37"/>
  <c r="H28" i="37"/>
  <c r="A28" i="37"/>
  <c r="H27" i="37"/>
  <c r="A27" i="37"/>
  <c r="H26" i="37"/>
  <c r="A26" i="37"/>
  <c r="H25" i="37"/>
  <c r="A25" i="37"/>
  <c r="H24" i="37"/>
  <c r="A24" i="37"/>
  <c r="H23" i="37"/>
  <c r="A23" i="37"/>
  <c r="H22" i="37"/>
  <c r="A22" i="37"/>
  <c r="A21" i="37"/>
  <c r="H20" i="37"/>
  <c r="H19" i="37"/>
  <c r="H18" i="37"/>
  <c r="A18" i="37"/>
  <c r="H17" i="37"/>
  <c r="A17" i="37"/>
  <c r="H16" i="37"/>
  <c r="A16" i="37"/>
  <c r="H15" i="37"/>
  <c r="A15" i="37"/>
  <c r="H14" i="37"/>
  <c r="A14" i="37"/>
  <c r="H13" i="37"/>
  <c r="A13" i="37"/>
  <c r="H12" i="37"/>
  <c r="A12" i="37"/>
  <c r="H11" i="37"/>
  <c r="A11" i="37"/>
  <c r="H10" i="37"/>
  <c r="A10" i="37"/>
  <c r="H9" i="37"/>
  <c r="A9" i="37"/>
  <c r="H8" i="37"/>
  <c r="A8" i="37"/>
  <c r="H7" i="37"/>
  <c r="A7" i="37"/>
  <c r="B5" i="37"/>
  <c r="A35" i="36"/>
  <c r="A33" i="36"/>
  <c r="A32" i="36"/>
  <c r="A31" i="36"/>
  <c r="A30" i="36"/>
  <c r="A29" i="36"/>
  <c r="A28" i="36"/>
  <c r="A27" i="36"/>
  <c r="A26" i="36"/>
  <c r="A25" i="36"/>
  <c r="A24" i="36"/>
  <c r="A23" i="36"/>
  <c r="A22" i="36"/>
  <c r="A21" i="36"/>
  <c r="A18" i="36"/>
  <c r="A17" i="36"/>
  <c r="A16" i="36"/>
  <c r="A15" i="36"/>
  <c r="A14" i="36"/>
  <c r="A13" i="36"/>
  <c r="A12" i="36"/>
  <c r="A11" i="36"/>
  <c r="A10" i="36"/>
  <c r="A9" i="36"/>
  <c r="A8" i="36"/>
  <c r="A7" i="36"/>
  <c r="B5" i="36"/>
  <c r="A35" i="34"/>
  <c r="A33" i="34"/>
  <c r="A32" i="34"/>
  <c r="A31" i="34"/>
  <c r="A30" i="34"/>
  <c r="A29" i="34"/>
  <c r="A28" i="34"/>
  <c r="A27" i="34"/>
  <c r="A26" i="34"/>
  <c r="A25" i="34"/>
  <c r="A24" i="34"/>
  <c r="A23" i="34"/>
  <c r="A22" i="34"/>
  <c r="A21" i="34"/>
  <c r="A18" i="34"/>
  <c r="A17" i="34"/>
  <c r="A16" i="34"/>
  <c r="A15" i="34"/>
  <c r="A14" i="34"/>
  <c r="A13" i="34"/>
  <c r="A12" i="34"/>
  <c r="A11" i="34"/>
  <c r="A10" i="34"/>
  <c r="A9" i="34"/>
  <c r="A8" i="34"/>
  <c r="A7" i="34"/>
  <c r="B5" i="34"/>
  <c r="A35" i="33"/>
  <c r="A33" i="33"/>
  <c r="A32" i="33"/>
  <c r="A31" i="33"/>
  <c r="A30" i="33"/>
  <c r="A29" i="33"/>
  <c r="A28" i="33"/>
  <c r="A27" i="33"/>
  <c r="A26" i="33"/>
  <c r="A25" i="33"/>
  <c r="A24" i="33"/>
  <c r="A23" i="33"/>
  <c r="A22" i="33"/>
  <c r="A21" i="33"/>
  <c r="A18" i="33"/>
  <c r="A17" i="33"/>
  <c r="A16" i="33"/>
  <c r="A15" i="33"/>
  <c r="A14" i="33"/>
  <c r="A13" i="33"/>
  <c r="A12" i="33"/>
  <c r="A11" i="33"/>
  <c r="A10" i="33"/>
  <c r="A9" i="33"/>
  <c r="A8" i="33"/>
  <c r="A7" i="33"/>
  <c r="B5" i="33"/>
  <c r="A35" i="32"/>
  <c r="A33" i="32"/>
  <c r="A32" i="32"/>
  <c r="A31" i="32"/>
  <c r="A30" i="32"/>
  <c r="A29" i="32"/>
  <c r="A28" i="32"/>
  <c r="A27" i="32"/>
  <c r="A26" i="32"/>
  <c r="A25" i="32"/>
  <c r="A24" i="32"/>
  <c r="A23" i="32"/>
  <c r="A22" i="32"/>
  <c r="A21" i="32"/>
  <c r="A18" i="32"/>
  <c r="A17" i="32"/>
  <c r="A16" i="32"/>
  <c r="A15" i="32"/>
  <c r="A14" i="32"/>
  <c r="A13" i="32"/>
  <c r="A12" i="32"/>
  <c r="A11" i="32"/>
  <c r="A10" i="32"/>
  <c r="A9" i="32"/>
  <c r="A8" i="32"/>
  <c r="A7" i="32"/>
  <c r="B5" i="32"/>
  <c r="A35" i="31"/>
  <c r="A33" i="31"/>
  <c r="A32" i="31"/>
  <c r="A31" i="31"/>
  <c r="A30" i="31"/>
  <c r="A29" i="31"/>
  <c r="A28" i="31"/>
  <c r="A27" i="31"/>
  <c r="A26" i="31"/>
  <c r="A25" i="31"/>
  <c r="A24" i="31"/>
  <c r="A23" i="31"/>
  <c r="A22" i="31"/>
  <c r="A21" i="31"/>
  <c r="A18" i="31"/>
  <c r="A17" i="31"/>
  <c r="A16" i="31"/>
  <c r="A15" i="31"/>
  <c r="A14" i="31"/>
  <c r="A13" i="31"/>
  <c r="A12" i="31"/>
  <c r="A11" i="31"/>
  <c r="A10" i="31"/>
  <c r="A9" i="31"/>
  <c r="A8" i="31"/>
  <c r="A7" i="31"/>
  <c r="B5" i="31"/>
  <c r="A35" i="30"/>
  <c r="A33" i="30"/>
  <c r="A32" i="30"/>
  <c r="A31" i="30"/>
  <c r="A30" i="30"/>
  <c r="A29" i="30"/>
  <c r="A28" i="30"/>
  <c r="A27" i="30"/>
  <c r="A26" i="30"/>
  <c r="A25" i="30"/>
  <c r="A24" i="30"/>
  <c r="A23" i="30"/>
  <c r="A22" i="30"/>
  <c r="A21" i="30"/>
  <c r="A18" i="30"/>
  <c r="A17" i="30"/>
  <c r="A16" i="30"/>
  <c r="A15" i="30"/>
  <c r="A14" i="30"/>
  <c r="A13" i="30"/>
  <c r="A12" i="30"/>
  <c r="A11" i="30"/>
  <c r="A10" i="30"/>
  <c r="A9" i="30"/>
  <c r="A8" i="30"/>
  <c r="A7" i="30"/>
  <c r="B5" i="30"/>
  <c r="A35" i="29"/>
  <c r="A33" i="29"/>
  <c r="A32" i="29"/>
  <c r="A31" i="29"/>
  <c r="A30" i="29"/>
  <c r="A29" i="29"/>
  <c r="A28" i="29"/>
  <c r="A27" i="29"/>
  <c r="A26" i="29"/>
  <c r="A25" i="29"/>
  <c r="A24" i="29"/>
  <c r="A23" i="29"/>
  <c r="A22" i="29"/>
  <c r="A21" i="29"/>
  <c r="A18" i="29"/>
  <c r="A17" i="29"/>
  <c r="A16" i="29"/>
  <c r="A15" i="29"/>
  <c r="A14" i="29"/>
  <c r="A13" i="29"/>
  <c r="A12" i="29"/>
  <c r="A11" i="29"/>
  <c r="A10" i="29"/>
  <c r="A9" i="29"/>
  <c r="A8" i="29"/>
  <c r="A7" i="29"/>
  <c r="B5" i="29"/>
  <c r="A35" i="28"/>
  <c r="A33" i="28"/>
  <c r="A32" i="28"/>
  <c r="A31" i="28"/>
  <c r="A30" i="28"/>
  <c r="A29" i="28"/>
  <c r="A28" i="28"/>
  <c r="A27" i="28"/>
  <c r="A26" i="28"/>
  <c r="A25" i="28"/>
  <c r="A24" i="28"/>
  <c r="A23" i="28"/>
  <c r="A22" i="28"/>
  <c r="A21" i="28"/>
  <c r="A18" i="28"/>
  <c r="A17" i="28"/>
  <c r="A16" i="28"/>
  <c r="A15" i="28"/>
  <c r="A14" i="28"/>
  <c r="A13" i="28"/>
  <c r="A12" i="28"/>
  <c r="A11" i="28"/>
  <c r="A10" i="28"/>
  <c r="A9" i="28"/>
  <c r="A8" i="28"/>
  <c r="A7" i="28"/>
  <c r="B5" i="28"/>
  <c r="A35" i="52"/>
  <c r="A33" i="52"/>
  <c r="A32" i="52"/>
  <c r="A31" i="52"/>
  <c r="A30" i="52"/>
  <c r="A29" i="52"/>
  <c r="A28" i="52"/>
  <c r="A27" i="52"/>
  <c r="A26" i="52"/>
  <c r="A25" i="52"/>
  <c r="A24" i="52"/>
  <c r="A23" i="52"/>
  <c r="A22" i="52"/>
  <c r="A21" i="52"/>
  <c r="A18" i="52"/>
  <c r="A17" i="52"/>
  <c r="A16" i="52"/>
  <c r="A15" i="52"/>
  <c r="A14" i="52"/>
  <c r="A13" i="52"/>
  <c r="A12" i="52"/>
  <c r="A11" i="52"/>
  <c r="A10" i="52"/>
  <c r="A9" i="52"/>
  <c r="A8" i="52"/>
  <c r="A7" i="52"/>
  <c r="C5" i="52"/>
  <c r="A35" i="27"/>
  <c r="A33" i="27"/>
  <c r="A32" i="27"/>
  <c r="A31" i="27"/>
  <c r="A30" i="27"/>
  <c r="A29" i="27"/>
  <c r="A28" i="27"/>
  <c r="A27" i="27"/>
  <c r="A26" i="27"/>
  <c r="A25" i="27"/>
  <c r="A24" i="27"/>
  <c r="A23" i="27"/>
  <c r="A22" i="27"/>
  <c r="A21" i="27"/>
  <c r="A18" i="27"/>
  <c r="A17" i="27"/>
  <c r="A16" i="27"/>
  <c r="A15" i="27"/>
  <c r="A14" i="27"/>
  <c r="A13" i="27"/>
  <c r="A12" i="27"/>
  <c r="A11" i="27"/>
  <c r="A10" i="27"/>
  <c r="A9" i="27"/>
  <c r="A8" i="27"/>
  <c r="A7" i="27"/>
  <c r="B5" i="27"/>
  <c r="A35" i="26"/>
  <c r="A33" i="26"/>
  <c r="A32" i="26"/>
  <c r="A31" i="26"/>
  <c r="A30" i="26"/>
  <c r="A29" i="26"/>
  <c r="A28" i="26"/>
  <c r="A27" i="26"/>
  <c r="A26" i="26"/>
  <c r="A25" i="26"/>
  <c r="A24" i="26"/>
  <c r="A23" i="26"/>
  <c r="A22" i="26"/>
  <c r="A21" i="26"/>
  <c r="A18" i="26"/>
  <c r="A17" i="26"/>
  <c r="A16" i="26"/>
  <c r="A15" i="26"/>
  <c r="A14" i="26"/>
  <c r="A13" i="26"/>
  <c r="A12" i="26"/>
  <c r="A11" i="26"/>
  <c r="A10" i="26"/>
  <c r="A9" i="26"/>
  <c r="A8" i="26"/>
  <c r="A7" i="26"/>
  <c r="B5" i="26"/>
  <c r="A35" i="25"/>
  <c r="A33" i="25"/>
  <c r="A32" i="25"/>
  <c r="A31" i="25"/>
  <c r="A30" i="25"/>
  <c r="A29" i="25"/>
  <c r="A28" i="25"/>
  <c r="A27" i="25"/>
  <c r="A26" i="25"/>
  <c r="A25" i="25"/>
  <c r="A24" i="25"/>
  <c r="A23" i="25"/>
  <c r="A22" i="25"/>
  <c r="A21" i="25"/>
  <c r="A18" i="25"/>
  <c r="A17" i="25"/>
  <c r="A16" i="25"/>
  <c r="A15" i="25"/>
  <c r="A14" i="25"/>
  <c r="A13" i="25"/>
  <c r="A12" i="25"/>
  <c r="A11" i="25"/>
  <c r="A10" i="25"/>
  <c r="A9" i="25"/>
  <c r="A8" i="25"/>
  <c r="A7" i="25"/>
  <c r="B5" i="25"/>
  <c r="H35" i="24"/>
  <c r="A35" i="24"/>
  <c r="H34" i="24"/>
  <c r="H33" i="24"/>
  <c r="A33" i="24"/>
  <c r="H32" i="24"/>
  <c r="A32" i="24"/>
  <c r="H31" i="24"/>
  <c r="A31" i="24"/>
  <c r="H30" i="24"/>
  <c r="A30" i="24"/>
  <c r="H29" i="24"/>
  <c r="A29" i="24"/>
  <c r="H28" i="24"/>
  <c r="A28" i="24"/>
  <c r="H27" i="24"/>
  <c r="A27" i="24"/>
  <c r="H26" i="24"/>
  <c r="A26" i="24"/>
  <c r="H25" i="24"/>
  <c r="A25" i="24"/>
  <c r="H24" i="24"/>
  <c r="A24" i="24"/>
  <c r="H23" i="24"/>
  <c r="A23" i="24"/>
  <c r="H22" i="24"/>
  <c r="A22" i="24"/>
  <c r="A21" i="24"/>
  <c r="H20" i="24"/>
  <c r="H19" i="24"/>
  <c r="H18" i="24"/>
  <c r="A18" i="24"/>
  <c r="H17" i="24"/>
  <c r="A17" i="24"/>
  <c r="H16" i="24"/>
  <c r="A16" i="24"/>
  <c r="H15" i="24"/>
  <c r="A15" i="24"/>
  <c r="H14" i="24"/>
  <c r="A14" i="24"/>
  <c r="H13" i="24"/>
  <c r="A13" i="24"/>
  <c r="H12" i="24"/>
  <c r="A12" i="24"/>
  <c r="H11" i="24"/>
  <c r="A11" i="24"/>
  <c r="H10" i="24"/>
  <c r="A10" i="24"/>
  <c r="H9" i="24"/>
  <c r="A9" i="24"/>
  <c r="H8" i="24"/>
  <c r="A8" i="24"/>
  <c r="H7" i="24"/>
  <c r="A7" i="24"/>
  <c r="F5" i="24"/>
  <c r="B5" i="24"/>
  <c r="J35" i="23"/>
  <c r="A35" i="23"/>
  <c r="J34" i="23"/>
  <c r="J33" i="23"/>
  <c r="A33" i="23"/>
  <c r="J32" i="23"/>
  <c r="A32" i="23"/>
  <c r="J31" i="23"/>
  <c r="A31" i="23"/>
  <c r="J30" i="23"/>
  <c r="A30" i="23"/>
  <c r="J29" i="23"/>
  <c r="A29" i="23"/>
  <c r="J28" i="23"/>
  <c r="A28" i="23"/>
  <c r="J27" i="23"/>
  <c r="A27" i="23"/>
  <c r="J26" i="23"/>
  <c r="A26" i="23"/>
  <c r="J25" i="23"/>
  <c r="A25" i="23"/>
  <c r="J24" i="23"/>
  <c r="A24" i="23"/>
  <c r="J23" i="23"/>
  <c r="A23" i="23"/>
  <c r="J22" i="23"/>
  <c r="A22" i="23"/>
  <c r="A21" i="23"/>
  <c r="J20" i="23"/>
  <c r="J19" i="23"/>
  <c r="J18" i="23"/>
  <c r="A18" i="23"/>
  <c r="J17" i="23"/>
  <c r="A17" i="23"/>
  <c r="J16" i="23"/>
  <c r="A16" i="23"/>
  <c r="J15" i="23"/>
  <c r="A15" i="23"/>
  <c r="J14" i="23"/>
  <c r="A14" i="23"/>
  <c r="J13" i="23"/>
  <c r="A13" i="23"/>
  <c r="J12" i="23"/>
  <c r="A12" i="23"/>
  <c r="J11" i="23"/>
  <c r="A11" i="23"/>
  <c r="J10" i="23"/>
  <c r="A10" i="23"/>
  <c r="J9" i="23"/>
  <c r="A9" i="23"/>
  <c r="J8" i="23"/>
  <c r="A8" i="23"/>
  <c r="J7" i="23"/>
  <c r="A7" i="23"/>
  <c r="B5" i="23"/>
  <c r="A35" i="22"/>
  <c r="A33" i="22"/>
  <c r="A32" i="22"/>
  <c r="A31" i="22"/>
  <c r="A30" i="22"/>
  <c r="A29" i="22"/>
  <c r="A28" i="22"/>
  <c r="A27" i="22"/>
  <c r="A26" i="22"/>
  <c r="A25" i="22"/>
  <c r="A24" i="22"/>
  <c r="A23" i="22"/>
  <c r="A22" i="22"/>
  <c r="A21" i="22"/>
  <c r="A18" i="22"/>
  <c r="A17" i="22"/>
  <c r="A16" i="22"/>
  <c r="A15" i="22"/>
  <c r="A14" i="22"/>
  <c r="A13" i="22"/>
  <c r="A12" i="22"/>
  <c r="A11" i="22"/>
  <c r="A10" i="22"/>
  <c r="A9" i="22"/>
  <c r="A8" i="22"/>
  <c r="A7" i="22"/>
  <c r="B5" i="22"/>
  <c r="A35" i="21"/>
  <c r="A33" i="21"/>
  <c r="A32" i="21"/>
  <c r="A31" i="21"/>
  <c r="A30" i="21"/>
  <c r="A29" i="21"/>
  <c r="A28" i="21"/>
  <c r="A27" i="21"/>
  <c r="A26" i="21"/>
  <c r="A25" i="21"/>
  <c r="A24" i="21"/>
  <c r="A23" i="21"/>
  <c r="A22" i="21"/>
  <c r="A21" i="21"/>
  <c r="A18" i="21"/>
  <c r="A17" i="21"/>
  <c r="A16" i="21"/>
  <c r="A15" i="21"/>
  <c r="A14" i="21"/>
  <c r="A13" i="21"/>
  <c r="A12" i="21"/>
  <c r="A11" i="21"/>
  <c r="A10" i="21"/>
  <c r="A9" i="21"/>
  <c r="A8" i="21"/>
  <c r="A7" i="21"/>
  <c r="G5" i="21"/>
  <c r="B5" i="21"/>
  <c r="A35" i="20"/>
  <c r="A33" i="20"/>
  <c r="A32" i="20"/>
  <c r="A31" i="20"/>
  <c r="A30" i="20"/>
  <c r="A29" i="20"/>
  <c r="A28" i="20"/>
  <c r="A27" i="20"/>
  <c r="A26" i="20"/>
  <c r="A25" i="20"/>
  <c r="A24" i="20"/>
  <c r="A23" i="20"/>
  <c r="A22" i="20"/>
  <c r="A21" i="20"/>
  <c r="A18" i="20"/>
  <c r="A17" i="20"/>
  <c r="A16" i="20"/>
  <c r="A15" i="20"/>
  <c r="A14" i="20"/>
  <c r="A13" i="20"/>
  <c r="A12" i="20"/>
  <c r="A11" i="20"/>
  <c r="A10" i="20"/>
  <c r="A9" i="20"/>
  <c r="A8" i="20"/>
  <c r="A7" i="20"/>
  <c r="B5" i="20"/>
  <c r="A35" i="19"/>
  <c r="A33" i="19"/>
  <c r="A32" i="19"/>
  <c r="A31" i="19"/>
  <c r="A30" i="19"/>
  <c r="A29" i="19"/>
  <c r="A28" i="19"/>
  <c r="A27" i="19"/>
  <c r="A26" i="19"/>
  <c r="A25" i="19"/>
  <c r="A24" i="19"/>
  <c r="A23" i="19"/>
  <c r="A22" i="19"/>
  <c r="A21" i="19"/>
  <c r="A18" i="19"/>
  <c r="A17" i="19"/>
  <c r="A16" i="19"/>
  <c r="A15" i="19"/>
  <c r="A14" i="19"/>
  <c r="A13" i="19"/>
  <c r="A12" i="19"/>
  <c r="A11" i="19"/>
  <c r="A10" i="19"/>
  <c r="A9" i="19"/>
  <c r="A8" i="19"/>
  <c r="A7" i="19"/>
  <c r="B5" i="19"/>
  <c r="A35" i="18"/>
  <c r="A33" i="18"/>
  <c r="A32" i="18"/>
  <c r="A31" i="18"/>
  <c r="A30" i="18"/>
  <c r="A29" i="18"/>
  <c r="A28" i="18"/>
  <c r="A27" i="18"/>
  <c r="A26" i="18"/>
  <c r="A25" i="18"/>
  <c r="A24" i="18"/>
  <c r="A23" i="18"/>
  <c r="A22" i="18"/>
  <c r="A21" i="18"/>
  <c r="A18" i="18"/>
  <c r="A17" i="18"/>
  <c r="A16" i="18"/>
  <c r="A15" i="18"/>
  <c r="A14" i="18"/>
  <c r="A13" i="18"/>
  <c r="A12" i="18"/>
  <c r="A11" i="18"/>
  <c r="A10" i="18"/>
  <c r="A9" i="18"/>
  <c r="A8" i="18"/>
  <c r="A7" i="18"/>
  <c r="B5" i="18"/>
  <c r="A35" i="17"/>
  <c r="A33" i="17"/>
  <c r="A32" i="17"/>
  <c r="A31" i="17"/>
  <c r="A30" i="17"/>
  <c r="A29" i="17"/>
  <c r="A28" i="17"/>
  <c r="A27" i="17"/>
  <c r="A26" i="17"/>
  <c r="A25" i="17"/>
  <c r="A24" i="17"/>
  <c r="A23" i="17"/>
  <c r="A22" i="17"/>
  <c r="A21" i="17"/>
  <c r="A18" i="17"/>
  <c r="A17" i="17"/>
  <c r="A16" i="17"/>
  <c r="A15" i="17"/>
  <c r="A14" i="17"/>
  <c r="A13" i="17"/>
  <c r="A12" i="17"/>
  <c r="A11" i="17"/>
  <c r="A10" i="17"/>
  <c r="A9" i="17"/>
  <c r="A8" i="17"/>
  <c r="A7" i="17"/>
  <c r="B5" i="17"/>
  <c r="A35" i="16"/>
  <c r="A33" i="16"/>
  <c r="A32" i="16"/>
  <c r="A31" i="16"/>
  <c r="A30" i="16"/>
  <c r="A29" i="16"/>
  <c r="A28" i="16"/>
  <c r="A27" i="16"/>
  <c r="A26" i="16"/>
  <c r="A25" i="16"/>
  <c r="A24" i="16"/>
  <c r="A23" i="16"/>
  <c r="A22" i="16"/>
  <c r="A21" i="16"/>
  <c r="A18" i="16"/>
  <c r="A17" i="16"/>
  <c r="A16" i="16"/>
  <c r="A15" i="16"/>
  <c r="A14" i="16"/>
  <c r="A13" i="16"/>
  <c r="A12" i="16"/>
  <c r="A11" i="16"/>
  <c r="A10" i="16"/>
  <c r="A9" i="16"/>
  <c r="A8" i="16"/>
  <c r="A7" i="16"/>
  <c r="B5" i="16"/>
  <c r="A35" i="15"/>
  <c r="A33" i="15"/>
  <c r="A32" i="15"/>
  <c r="A31" i="15"/>
  <c r="A30" i="15"/>
  <c r="A29" i="15"/>
  <c r="A28" i="15"/>
  <c r="A27" i="15"/>
  <c r="A26" i="15"/>
  <c r="A25" i="15"/>
  <c r="A24" i="15"/>
  <c r="A23" i="15"/>
  <c r="A22" i="15"/>
  <c r="A21" i="15"/>
  <c r="A18" i="15"/>
  <c r="A17" i="15"/>
  <c r="A16" i="15"/>
  <c r="A15" i="15"/>
  <c r="A14" i="15"/>
  <c r="A13" i="15"/>
  <c r="A12" i="15"/>
  <c r="A11" i="15"/>
  <c r="A10" i="15"/>
  <c r="A9" i="15"/>
  <c r="A8" i="15"/>
  <c r="A7" i="15"/>
  <c r="B5" i="15"/>
  <c r="A35" i="14"/>
  <c r="A33" i="14"/>
  <c r="A32" i="14"/>
  <c r="A31" i="14"/>
  <c r="A30" i="14"/>
  <c r="A29" i="14"/>
  <c r="A28" i="14"/>
  <c r="A27" i="14"/>
  <c r="A26" i="14"/>
  <c r="A25" i="14"/>
  <c r="A24" i="14"/>
  <c r="A23" i="14"/>
  <c r="A22" i="14"/>
  <c r="A21" i="14"/>
  <c r="A18" i="14"/>
  <c r="A17" i="14"/>
  <c r="A16" i="14"/>
  <c r="A15" i="14"/>
  <c r="A14" i="14"/>
  <c r="A13" i="14"/>
  <c r="A12" i="14"/>
  <c r="A11" i="14"/>
  <c r="A10" i="14"/>
  <c r="A9" i="14"/>
  <c r="A8" i="14"/>
  <c r="A7" i="14"/>
  <c r="B5" i="14"/>
  <c r="A35" i="13"/>
  <c r="A33" i="13"/>
  <c r="A32" i="13"/>
  <c r="A31" i="13"/>
  <c r="A30" i="13"/>
  <c r="A29" i="13"/>
  <c r="A28" i="13"/>
  <c r="A27" i="13"/>
  <c r="A26" i="13"/>
  <c r="A25" i="13"/>
  <c r="A24" i="13"/>
  <c r="A23" i="13"/>
  <c r="A22" i="13"/>
  <c r="A21" i="13"/>
  <c r="A18" i="13"/>
  <c r="A17" i="13"/>
  <c r="A16" i="13"/>
  <c r="A15" i="13"/>
  <c r="A14" i="13"/>
  <c r="A13" i="13"/>
  <c r="A12" i="13"/>
  <c r="A11" i="13"/>
  <c r="A10" i="13"/>
  <c r="A9" i="13"/>
  <c r="A8" i="13"/>
  <c r="A7" i="13"/>
  <c r="B5" i="13"/>
  <c r="A35" i="12"/>
  <c r="A33" i="12"/>
  <c r="A32" i="12"/>
  <c r="A31" i="12"/>
  <c r="A30" i="12"/>
  <c r="A29" i="12"/>
  <c r="A28" i="12"/>
  <c r="A27" i="12"/>
  <c r="A26" i="12"/>
  <c r="A25" i="12"/>
  <c r="A24" i="12"/>
  <c r="A23" i="12"/>
  <c r="A22" i="12"/>
  <c r="A21" i="12"/>
  <c r="A18" i="12"/>
  <c r="A17" i="12"/>
  <c r="A16" i="12"/>
  <c r="A15" i="12"/>
  <c r="A14" i="12"/>
  <c r="A13" i="12"/>
  <c r="A12" i="12"/>
  <c r="A11" i="12"/>
  <c r="A10" i="12"/>
  <c r="A9" i="12"/>
  <c r="A8" i="12"/>
  <c r="A7" i="12"/>
  <c r="B5" i="12"/>
  <c r="A35" i="10"/>
  <c r="A33" i="10"/>
  <c r="A32" i="10"/>
  <c r="A31" i="10"/>
  <c r="A30" i="10"/>
  <c r="A29" i="10"/>
  <c r="A28" i="10"/>
  <c r="A27" i="10"/>
  <c r="A26" i="10"/>
  <c r="A25" i="10"/>
  <c r="A24" i="10"/>
  <c r="A23" i="10"/>
  <c r="A22" i="10"/>
  <c r="A21" i="10"/>
  <c r="A18" i="10"/>
  <c r="A17" i="10"/>
  <c r="A16" i="10"/>
  <c r="A15" i="10"/>
  <c r="A14" i="10"/>
  <c r="A13" i="10"/>
  <c r="A12" i="10"/>
  <c r="A11" i="10"/>
  <c r="A10" i="10"/>
  <c r="A9" i="10"/>
  <c r="A8" i="10"/>
  <c r="A7" i="10"/>
  <c r="B5" i="10"/>
  <c r="A35" i="9"/>
  <c r="A33" i="9"/>
  <c r="A32" i="9"/>
  <c r="A31" i="9"/>
  <c r="A30" i="9"/>
  <c r="A29" i="9"/>
  <c r="A28" i="9"/>
  <c r="A27" i="9"/>
  <c r="A26" i="9"/>
  <c r="A25" i="9"/>
  <c r="A24" i="9"/>
  <c r="A23" i="9"/>
  <c r="A22" i="9"/>
  <c r="A21" i="9"/>
  <c r="A18" i="9"/>
  <c r="A17" i="9"/>
  <c r="A16" i="9"/>
  <c r="A15" i="9"/>
  <c r="A14" i="9"/>
  <c r="A13" i="9"/>
  <c r="A12" i="9"/>
  <c r="A11" i="9"/>
  <c r="A10" i="9"/>
  <c r="A9" i="9"/>
  <c r="A8" i="9"/>
  <c r="A7" i="9"/>
  <c r="B5" i="9"/>
  <c r="A35" i="8"/>
  <c r="A33" i="8"/>
  <c r="A32" i="8"/>
  <c r="A31" i="8"/>
  <c r="A30" i="8"/>
  <c r="A29" i="8"/>
  <c r="A28" i="8"/>
  <c r="A27" i="8"/>
  <c r="A26" i="8"/>
  <c r="A25" i="8"/>
  <c r="A24" i="8"/>
  <c r="A23" i="8"/>
  <c r="A22" i="8"/>
  <c r="A21" i="8"/>
  <c r="A18" i="8"/>
  <c r="A17" i="8"/>
  <c r="A16" i="8"/>
  <c r="A15" i="8"/>
  <c r="A14" i="8"/>
  <c r="A13" i="8"/>
  <c r="A12" i="8"/>
  <c r="A11" i="8"/>
  <c r="A10" i="8"/>
  <c r="A9" i="8"/>
  <c r="A8" i="8"/>
  <c r="A7" i="8"/>
  <c r="B5" i="8"/>
  <c r="G27" i="7"/>
  <c r="G26" i="7"/>
  <c r="G25" i="7"/>
  <c r="G24" i="7"/>
  <c r="G23" i="7"/>
  <c r="G22" i="7"/>
  <c r="G21" i="7"/>
  <c r="G20" i="7"/>
  <c r="G19" i="7"/>
  <c r="G18" i="7"/>
  <c r="A17" i="7"/>
  <c r="G16" i="7"/>
  <c r="G15" i="7"/>
  <c r="G14" i="7"/>
  <c r="G13" i="7"/>
  <c r="G12" i="7"/>
  <c r="G11" i="7"/>
  <c r="G10" i="7"/>
  <c r="G9" i="7"/>
  <c r="G8" i="7"/>
  <c r="G7" i="7"/>
  <c r="G5" i="7"/>
  <c r="D5" i="7"/>
  <c r="A35" i="50"/>
  <c r="A33" i="50"/>
  <c r="A32" i="50"/>
  <c r="A31" i="50"/>
  <c r="A30" i="50"/>
  <c r="A29" i="50"/>
  <c r="A28" i="50"/>
  <c r="A27" i="50"/>
  <c r="A26" i="50"/>
  <c r="A25" i="50"/>
  <c r="A24" i="50"/>
  <c r="A23" i="50"/>
  <c r="A22" i="50"/>
  <c r="A21" i="50"/>
  <c r="A18" i="50"/>
  <c r="A17" i="50"/>
  <c r="A16" i="50"/>
  <c r="A15" i="50"/>
  <c r="A14" i="50"/>
  <c r="A13" i="50"/>
  <c r="A12" i="50"/>
  <c r="A11" i="50"/>
  <c r="A10" i="50"/>
  <c r="A9" i="50"/>
  <c r="A8" i="50"/>
  <c r="A7" i="50"/>
  <c r="A35" i="49"/>
  <c r="A33" i="49"/>
  <c r="A32" i="49"/>
  <c r="A31" i="49"/>
  <c r="A30" i="49"/>
  <c r="A29" i="49"/>
  <c r="A28" i="49"/>
  <c r="A27" i="49"/>
  <c r="A26" i="49"/>
  <c r="A25" i="49"/>
  <c r="A24" i="49"/>
  <c r="A23" i="49"/>
  <c r="A22" i="49"/>
  <c r="A21" i="49"/>
  <c r="A18" i="49"/>
  <c r="A17" i="49"/>
  <c r="A16" i="49"/>
  <c r="A15" i="49"/>
  <c r="A14" i="49"/>
  <c r="A13" i="49"/>
  <c r="A12" i="49"/>
  <c r="A11" i="49"/>
  <c r="A10" i="49"/>
  <c r="A9" i="49"/>
  <c r="A8" i="49"/>
  <c r="A7" i="49"/>
  <c r="A35" i="46"/>
  <c r="A33" i="46"/>
  <c r="A32" i="46"/>
  <c r="A31" i="46"/>
  <c r="A30" i="46"/>
  <c r="A29" i="46"/>
  <c r="A28" i="46"/>
  <c r="A27" i="46"/>
  <c r="A26" i="46"/>
  <c r="A25" i="46"/>
  <c r="A24" i="46"/>
  <c r="A23" i="46"/>
  <c r="A22" i="46"/>
  <c r="A21" i="46"/>
  <c r="A18" i="46"/>
  <c r="A17" i="46"/>
  <c r="A16" i="46"/>
  <c r="A15" i="46"/>
  <c r="A14" i="46"/>
  <c r="A13" i="46"/>
  <c r="A12" i="46"/>
  <c r="A11" i="46"/>
  <c r="A10" i="46"/>
  <c r="A9" i="46"/>
  <c r="A8" i="46"/>
  <c r="A7" i="46"/>
  <c r="D5" i="46"/>
  <c r="B5" i="46"/>
  <c r="A35" i="45"/>
  <c r="A33" i="45"/>
  <c r="A32" i="45"/>
  <c r="A31" i="45"/>
  <c r="A30" i="45"/>
  <c r="A29" i="45"/>
  <c r="A28" i="45"/>
  <c r="A27" i="45"/>
  <c r="A26" i="45"/>
  <c r="A25" i="45"/>
  <c r="A24" i="45"/>
  <c r="A23" i="45"/>
  <c r="A22" i="45"/>
  <c r="A21" i="45"/>
  <c r="A18" i="45"/>
  <c r="A17" i="45"/>
  <c r="A16" i="45"/>
  <c r="A15" i="45"/>
  <c r="A14" i="45"/>
  <c r="A13" i="45"/>
  <c r="A12" i="45"/>
  <c r="A11" i="45"/>
  <c r="A10" i="45"/>
  <c r="A9" i="45"/>
  <c r="A8" i="45"/>
  <c r="A7" i="45"/>
  <c r="B5" i="45"/>
</calcChain>
</file>

<file path=xl/sharedStrings.xml><?xml version="1.0" encoding="utf-8"?>
<sst xmlns="http://schemas.openxmlformats.org/spreadsheetml/2006/main" count="3712" uniqueCount="443">
  <si>
    <t>PROGRAM INFORMATION REPORT</t>
  </si>
  <si>
    <t>(KEYDATA)</t>
  </si>
  <si>
    <t>Budget Division</t>
  </si>
  <si>
    <t>Financial Management</t>
  </si>
  <si>
    <t>Food and Nutrition Service</t>
  </si>
  <si>
    <t>U.S. Department of Agriculture</t>
  </si>
  <si>
    <t>Note:</t>
  </si>
  <si>
    <t>This report is based in part on preliminary data submitted by various reporting agencies.</t>
  </si>
  <si>
    <t>Users should anticipate changes in future reports as reporting agencies finalize data.</t>
  </si>
  <si>
    <t>Questions about information in this report should be addressed to the data administrator,</t>
  </si>
  <si>
    <t>Budget Division (305-2189).</t>
  </si>
  <si>
    <t>Table of Contents</t>
  </si>
  <si>
    <t>Table</t>
  </si>
  <si>
    <t>Title</t>
  </si>
  <si>
    <t>Total FNS Costs -- All Programs</t>
  </si>
  <si>
    <t>School Program Operations -- October Data</t>
  </si>
  <si>
    <t>National School Lunch Program -- Participation and Lunches Served</t>
  </si>
  <si>
    <t>National School Lunch Program -- Total Lunches Served</t>
  </si>
  <si>
    <t>National School Lunch Program -- Program Cost</t>
  </si>
  <si>
    <t>Commodity Schools</t>
  </si>
  <si>
    <t>School Breakfast Program -- Participation and Breakfasts Served</t>
  </si>
  <si>
    <t>School Breakfast Program -- Program Totals</t>
  </si>
  <si>
    <t>School Breakfast Program -- Program Costs ($)</t>
  </si>
  <si>
    <t>Child and Adult Care Food Program -- Child Care Homes and Centers</t>
  </si>
  <si>
    <t>Child and Adult Care Food Program -- Child Care Type of Centers</t>
  </si>
  <si>
    <t>Child and Adult Care Food Program -- Child Care Type of Meal Served: Homes &amp; Centers</t>
  </si>
  <si>
    <t>Child and Adult Care Food Program -- Child Care Type of Meal Served: Breakfasts &amp; Lunches</t>
  </si>
  <si>
    <t>Child and Adult Care Food Program -- Child Care Type of Meal Served: Suppers &amp; Snacks</t>
  </si>
  <si>
    <t>Child and Adult Care Food Program -- Child Care Type of Meal Served: Totals</t>
  </si>
  <si>
    <t>Child and Adult Care Food Program -- Child Care Type of Meal Payment</t>
  </si>
  <si>
    <t>Child and Adult Care Food Program -- Child Care Program Cost</t>
  </si>
  <si>
    <t>Child and Adult Care Food Program -- Adult Care Total Meals Served</t>
  </si>
  <si>
    <t>Child and Adult Care Food Program -- Adult Care Participation and Cost</t>
  </si>
  <si>
    <t>Child and Adult Care Food Program (Summary)</t>
  </si>
  <si>
    <t>Summer Food Service Program -- Type of Meal Served</t>
  </si>
  <si>
    <t>Summer Food Service Program -- Program Cost</t>
  </si>
  <si>
    <t>Child Nutrition Programs -- Cash Payments</t>
  </si>
  <si>
    <t>Child Nutrition Programs -- Total FNS Cost</t>
  </si>
  <si>
    <t>Special Milk Program -- Half Pints Served Per Month</t>
  </si>
  <si>
    <t>Special Milk Program -- Program Totals</t>
  </si>
  <si>
    <t>Special Supplemental Nutrition Program (WIC)</t>
  </si>
  <si>
    <t>Commodity Supplemental Food Program (CSFP)</t>
  </si>
  <si>
    <t>Food Donation Program -- Food Distribution Program on Indian Reservations (IR)</t>
  </si>
  <si>
    <t>FNS Commodity Distribution Entitlements -- Food and Cash-In-Lieu</t>
  </si>
  <si>
    <t>Total FNS and USDA Commodity Distribution Entitlements</t>
  </si>
  <si>
    <t>USDA Surplus Commodities (Bonus &amp; TEFAP Foods) -- Federal Cost: CN &amp; SF Programs</t>
  </si>
  <si>
    <t>USDA Surplus Commodities (Bonus &amp; TEFAP Foods) -- Federal Cost</t>
  </si>
  <si>
    <t>Total USDA Donated Foods -- Entitlements, Bonus Commodities and TEFAP Foods</t>
  </si>
  <si>
    <t>USDA Expenditures -- All Programs</t>
  </si>
  <si>
    <t>USDA Expenditures -- All Programs, Continued</t>
  </si>
  <si>
    <t>Fiscal Year and Month</t>
  </si>
  <si>
    <t>Child Nutrition</t>
  </si>
  <si>
    <t>Special Milk</t>
  </si>
  <si>
    <t>Supplemental Food</t>
  </si>
  <si>
    <t>Total FNS Cost</t>
  </si>
  <si>
    <t>Total</t>
  </si>
  <si>
    <t>Benefit</t>
  </si>
  <si>
    <t>E &amp; T Administrative Cost</t>
  </si>
  <si>
    <t>Total Program Cost</t>
  </si>
  <si>
    <t>Household</t>
  </si>
  <si>
    <t>Persons</t>
  </si>
  <si>
    <t>Per Person</t>
  </si>
  <si>
    <t>Table 3: School Program Operations -- October Data</t>
  </si>
  <si>
    <t>Fiscal Year</t>
  </si>
  <si>
    <t>Program and Type</t>
  </si>
  <si>
    <t>Enrollment</t>
  </si>
  <si>
    <t>Participation Divided by Enrollment</t>
  </si>
  <si>
    <t>National School Lunch Program</t>
  </si>
  <si>
    <t>Total Schools and RCCI's</t>
  </si>
  <si>
    <t>Schools</t>
  </si>
  <si>
    <t>Res. Child Care Institutions</t>
  </si>
  <si>
    <t>School Breakfast Program</t>
  </si>
  <si>
    <t>Special Milk Program</t>
  </si>
  <si>
    <t>Schools &amp; Res. Child Care Inst.</t>
  </si>
  <si>
    <t>Non-Res. Child Care Inst.</t>
  </si>
  <si>
    <t>Summer Camps (July)</t>
  </si>
  <si>
    <t>Table 4: National School Lunch Program -- Participation and Lunches Served</t>
  </si>
  <si>
    <t>Lunches Served Per Month</t>
  </si>
  <si>
    <t>Free</t>
  </si>
  <si>
    <t>Reduced</t>
  </si>
  <si>
    <t>Paid</t>
  </si>
  <si>
    <t>Table 5: National School Lunch Program -- Total Lunches Served</t>
  </si>
  <si>
    <t>Total Lunches Served (Includes Col.1)</t>
  </si>
  <si>
    <t>Total Afterschool Snacks Served (Includes Col.5)</t>
  </si>
  <si>
    <t>Table 6: National School Lunch Program -- Program Cost</t>
  </si>
  <si>
    <t>Section 11</t>
  </si>
  <si>
    <t>Regular</t>
  </si>
  <si>
    <t>Table 8: School Breakfast Program -- Participation and Breakfasts Served</t>
  </si>
  <si>
    <t>All Breakfasts Served Per Month</t>
  </si>
  <si>
    <t>Table 9: School Breakfast Program -- Program Totals</t>
  </si>
  <si>
    <t>Regular Breakfasts</t>
  </si>
  <si>
    <t>Severe Need Breakfasts</t>
  </si>
  <si>
    <t>Total - F&amp;R</t>
  </si>
  <si>
    <t>Table 10: School Breakfast Program -- Program Cost ($)</t>
  </si>
  <si>
    <t>Table 11: Child and Adult Care Food Program -- Child Care Home and Centers</t>
  </si>
  <si>
    <t>Outlets</t>
  </si>
  <si>
    <t>Avg. Daily Attendance</t>
  </si>
  <si>
    <t>Inst. or Sponsors</t>
  </si>
  <si>
    <t>1. Totals are averaged.
2. Includes Sponsors of both Child Care Centers and Day Care Homes.</t>
  </si>
  <si>
    <t>1. Subset of Table 11 Child Care Centers.
2. Totals are averaged.</t>
  </si>
  <si>
    <t>Table 13a: Child and Adult Care Food Program -- Child Care Type of Meals Served: Homes and Centers</t>
  </si>
  <si>
    <t>Day Care Homes</t>
  </si>
  <si>
    <t>Child Care Centers</t>
  </si>
  <si>
    <t>Breakfasts</t>
  </si>
  <si>
    <t>Lunches</t>
  </si>
  <si>
    <t>Suppers</t>
  </si>
  <si>
    <t>Supplements</t>
  </si>
  <si>
    <t>Table 13c: Child and Adult Care Food Program -- Child Care Type of Meals Served: Suppers and Supplements</t>
  </si>
  <si>
    <t>Table 13d: Child and Adult Care Food Program -- Child Care Type of Meals Served: Totals</t>
  </si>
  <si>
    <t>Total Meals</t>
  </si>
  <si>
    <t>1. Includes Child Care Centers and Day Care Homes; excludes Adult Care information.</t>
  </si>
  <si>
    <t>Table 14: Child and Adult Care Food Program -- Child Care Type of Meal Payment</t>
  </si>
  <si>
    <t>Homes Free</t>
  </si>
  <si>
    <t>Free of All Meals</t>
  </si>
  <si>
    <t>Homes</t>
  </si>
  <si>
    <t>Centers</t>
  </si>
  <si>
    <t>Table 15a: Child and Adult Care Food Program -- Child Care Program Cost</t>
  </si>
  <si>
    <t>Table 15b: Child and Adult Care Food Program -- Adult Care Total Meals Served</t>
  </si>
  <si>
    <t>Total Meals Served</t>
  </si>
  <si>
    <t>Table 15c: Child and Adult Care Food Program -- Adult Care Participation and Cost</t>
  </si>
  <si>
    <t>Sponsors</t>
  </si>
  <si>
    <t>Sites</t>
  </si>
  <si>
    <t>Average Daily Attendance</t>
  </si>
  <si>
    <t>Total Meal Cost</t>
  </si>
  <si>
    <t xml:space="preserve">1. Breakout for Adult Care Commodities and Cash-in-lieu not available. Data included with Child Care on Table 15d.
</t>
  </si>
  <si>
    <t>Table 15d: Child and Adult Care Food Program (Summary)</t>
  </si>
  <si>
    <t>Served</t>
  </si>
  <si>
    <t>Cost</t>
  </si>
  <si>
    <t>1. Child Care Food Program only.</t>
  </si>
  <si>
    <t>Meals Served</t>
  </si>
  <si>
    <t>Table 16b: Summer Food Service Program -- Program Cost</t>
  </si>
  <si>
    <t>Table 17: Child Nutrition Program -- Cash Payments</t>
  </si>
  <si>
    <t>National School Lunch</t>
  </si>
  <si>
    <t>School Breakfast</t>
  </si>
  <si>
    <t>Child/Adult Care</t>
  </si>
  <si>
    <t>Summer Feeding</t>
  </si>
  <si>
    <t>Total Cash Payment</t>
  </si>
  <si>
    <t>Section 4</t>
  </si>
  <si>
    <t>Total Child Nutrition</t>
  </si>
  <si>
    <t>Table 19: Special Milk Program -- Half Pints Served per Month</t>
  </si>
  <si>
    <t>Schools and Res. Child Care Inst.</t>
  </si>
  <si>
    <t>Summer Camps</t>
  </si>
  <si>
    <t>Total All Programs</t>
  </si>
  <si>
    <t>Table 20: Special Milk Program -- Program Totals</t>
  </si>
  <si>
    <t>Total Half Pints Served</t>
  </si>
  <si>
    <t>Total Cost</t>
  </si>
  <si>
    <t>Avg. Half Pint Cost</t>
  </si>
  <si>
    <t>1. Based on earnings (meals x reimbursement rates). 
2. Estimated cost.</t>
  </si>
  <si>
    <t>Table 21: Special Supplemental Nutrition Program (WIC)</t>
  </si>
  <si>
    <t>Program Cost</t>
  </si>
  <si>
    <t>Cost Per Person</t>
  </si>
  <si>
    <t>Women</t>
  </si>
  <si>
    <t>Infants</t>
  </si>
  <si>
    <t>Children</t>
  </si>
  <si>
    <t>Food</t>
  </si>
  <si>
    <t>Elderly</t>
  </si>
  <si>
    <t>Admin. Expenses</t>
  </si>
  <si>
    <t>FDPIR NET Cost</t>
  </si>
  <si>
    <t>Marshall Is.</t>
  </si>
  <si>
    <t>Indians</t>
  </si>
  <si>
    <t>Table 25a: FNS Commodity Distribution Entitlements -- Food and Cash-In-Lieu</t>
  </si>
  <si>
    <t>CNP Totals</t>
  </si>
  <si>
    <t>Cash-In-Lieu</t>
  </si>
  <si>
    <t>Table 25b: FNS Commodity Distribution Entitlements -- Food and Cash-In-Lieu</t>
  </si>
  <si>
    <t>Nutrition Program for the Elderly</t>
  </si>
  <si>
    <t>IR &amp; NPE Grand Totals</t>
  </si>
  <si>
    <t>Table 26: Total FNS and USDA Commodity Distribution Entitlements</t>
  </si>
  <si>
    <t>FNS Entitlements</t>
  </si>
  <si>
    <t>Char. Inst</t>
  </si>
  <si>
    <t>Table 27a: USDA Surplus Commodities (Bonus &amp; TEFAP Foods) -- Federal Cost: CN &amp; SF Programs</t>
  </si>
  <si>
    <t>School</t>
  </si>
  <si>
    <t>Child and Adult Care</t>
  </si>
  <si>
    <t>Food Donation Programs (Bonus)</t>
  </si>
  <si>
    <t>Summer Camps (Bonus)</t>
  </si>
  <si>
    <t>Charitable Institution (Bonus)</t>
  </si>
  <si>
    <t>Total Cost of USDA Bonus Food</t>
  </si>
  <si>
    <t>Total Cost of USDA Bonus and TEFAP Foods</t>
  </si>
  <si>
    <t>Nutr. Program for the Elderly</t>
  </si>
  <si>
    <t>Table 28: Total USDA Donated Foods -- Entitlements,Bonus Commodities and TEFAP Foods</t>
  </si>
  <si>
    <t>Entitlements</t>
  </si>
  <si>
    <t>USDA Surplus Commodities</t>
  </si>
  <si>
    <t>Total Value of, Entitlements, Bonus and TEFAP</t>
  </si>
  <si>
    <t>FNS Entitlement Food and Cash</t>
  </si>
  <si>
    <t>USDA Entitlement Food</t>
  </si>
  <si>
    <t>Bonus Foods</t>
  </si>
  <si>
    <t>Food Donation</t>
  </si>
  <si>
    <t>School Lunch</t>
  </si>
  <si>
    <t>Comm. Schools</t>
  </si>
  <si>
    <t>Breakfast</t>
  </si>
  <si>
    <t>Summer Food</t>
  </si>
  <si>
    <t>SAE &amp; Other</t>
  </si>
  <si>
    <t>Charitable Institutions</t>
  </si>
  <si>
    <r>
      <t xml:space="preserve">WIC </t>
    </r>
    <r>
      <rPr>
        <b/>
        <vertAlign val="superscript"/>
        <sz val="8"/>
        <rFont val="Arial"/>
        <family val="2"/>
      </rPr>
      <t>2/</t>
    </r>
  </si>
  <si>
    <r>
      <t xml:space="preserve">Food Donation (NPE, IR, DF, SK, FB, TE) </t>
    </r>
    <r>
      <rPr>
        <b/>
        <vertAlign val="superscript"/>
        <sz val="8"/>
        <rFont val="Arial"/>
        <family val="2"/>
      </rPr>
      <t>4/</t>
    </r>
  </si>
  <si>
    <r>
      <t xml:space="preserve">Participation </t>
    </r>
    <r>
      <rPr>
        <b/>
        <vertAlign val="superscript"/>
        <sz val="8"/>
        <rFont val="Arial"/>
        <family val="2"/>
      </rPr>
      <t>1/</t>
    </r>
  </si>
  <si>
    <r>
      <t xml:space="preserve">State Administrative Expenses </t>
    </r>
    <r>
      <rPr>
        <b/>
        <vertAlign val="superscript"/>
        <sz val="8"/>
        <rFont val="Arial"/>
        <family val="2"/>
      </rPr>
      <t>3/</t>
    </r>
  </si>
  <si>
    <r>
      <t xml:space="preserve">Outlets Operating </t>
    </r>
    <r>
      <rPr>
        <b/>
        <vertAlign val="superscript"/>
        <sz val="8"/>
        <rFont val="Arial"/>
        <family val="2"/>
      </rPr>
      <t>1/</t>
    </r>
  </si>
  <si>
    <r>
      <t xml:space="preserve">Participation </t>
    </r>
    <r>
      <rPr>
        <b/>
        <vertAlign val="superscript"/>
        <sz val="8"/>
        <rFont val="Arial"/>
        <family val="2"/>
      </rPr>
      <t>2/</t>
    </r>
  </si>
  <si>
    <r>
      <t xml:space="preserve">Additional Payment Lunches (60% Criteria) </t>
    </r>
    <r>
      <rPr>
        <b/>
        <vertAlign val="superscript"/>
        <sz val="8"/>
        <rFont val="Arial"/>
        <family val="2"/>
      </rPr>
      <t>1/</t>
    </r>
  </si>
  <si>
    <r>
      <t xml:space="preserve">Section 4  </t>
    </r>
    <r>
      <rPr>
        <b/>
        <vertAlign val="superscript"/>
        <sz val="8"/>
        <rFont val="Arial"/>
        <family val="2"/>
      </rPr>
      <t>1/</t>
    </r>
  </si>
  <si>
    <r>
      <t xml:space="preserve">Add. Pay. </t>
    </r>
    <r>
      <rPr>
        <b/>
        <vertAlign val="superscript"/>
        <sz val="8"/>
        <rFont val="Arial"/>
        <family val="2"/>
      </rPr>
      <t>2/</t>
    </r>
  </si>
  <si>
    <r>
      <t xml:space="preserve">Cost </t>
    </r>
    <r>
      <rPr>
        <b/>
        <vertAlign val="superscript"/>
        <sz val="8"/>
        <rFont val="Arial"/>
        <family val="2"/>
      </rPr>
      <t>2/</t>
    </r>
  </si>
  <si>
    <r>
      <t xml:space="preserve">Day Care Homes </t>
    </r>
    <r>
      <rPr>
        <b/>
        <vertAlign val="superscript"/>
        <sz val="8"/>
        <rFont val="Arial"/>
        <family val="2"/>
      </rPr>
      <t>1/</t>
    </r>
  </si>
  <si>
    <r>
      <t xml:space="preserve">Inst. or Sponsors </t>
    </r>
    <r>
      <rPr>
        <b/>
        <vertAlign val="superscript"/>
        <sz val="8"/>
        <rFont val="Arial"/>
        <family val="2"/>
      </rPr>
      <t>2/</t>
    </r>
  </si>
  <si>
    <r>
      <t xml:space="preserve">Child Care Centers </t>
    </r>
    <r>
      <rPr>
        <b/>
        <vertAlign val="superscript"/>
        <sz val="8"/>
        <rFont val="Arial"/>
        <family val="2"/>
      </rPr>
      <t>1/</t>
    </r>
  </si>
  <si>
    <r>
      <t xml:space="preserve">Proprietary Title XX Centers </t>
    </r>
    <r>
      <rPr>
        <b/>
        <vertAlign val="superscript"/>
        <sz val="8"/>
        <rFont val="Arial"/>
        <family val="2"/>
      </rPr>
      <t>2/</t>
    </r>
  </si>
  <si>
    <r>
      <t xml:space="preserve">Table 12: Child and Adult Care Food Program -- Child Care Type of Centers </t>
    </r>
    <r>
      <rPr>
        <b/>
        <vertAlign val="superscript"/>
        <sz val="8"/>
        <rFont val="Arial"/>
        <family val="2"/>
      </rPr>
      <t>1/</t>
    </r>
  </si>
  <si>
    <r>
      <t xml:space="preserve">Outside School Hour Care Centers </t>
    </r>
    <r>
      <rPr>
        <b/>
        <vertAlign val="superscript"/>
        <sz val="8"/>
        <rFont val="Arial"/>
        <family val="2"/>
      </rPr>
      <t>2/</t>
    </r>
  </si>
  <si>
    <r>
      <t xml:space="preserve">Headstart Centers </t>
    </r>
    <r>
      <rPr>
        <b/>
        <vertAlign val="superscript"/>
        <sz val="8"/>
        <rFont val="Arial"/>
        <family val="2"/>
      </rPr>
      <t>2/</t>
    </r>
  </si>
  <si>
    <r>
      <t xml:space="preserve">Total </t>
    </r>
    <r>
      <rPr>
        <b/>
        <vertAlign val="superscript"/>
        <sz val="8"/>
        <rFont val="Arial"/>
        <family val="2"/>
      </rPr>
      <t>1/</t>
    </r>
  </si>
  <si>
    <r>
      <t xml:space="preserve">Meal Cost by Outlet Type </t>
    </r>
    <r>
      <rPr>
        <b/>
        <vertAlign val="superscript"/>
        <sz val="8"/>
        <rFont val="Arial"/>
        <family val="2"/>
      </rPr>
      <t>1/</t>
    </r>
  </si>
  <si>
    <r>
      <t xml:space="preserve">Total Meal Cost </t>
    </r>
    <r>
      <rPr>
        <b/>
        <vertAlign val="superscript"/>
        <sz val="8"/>
        <rFont val="Arial"/>
        <family val="2"/>
      </rPr>
      <t>2/</t>
    </r>
  </si>
  <si>
    <r>
      <t xml:space="preserve">(Homes) Sponsor Admin. </t>
    </r>
    <r>
      <rPr>
        <b/>
        <vertAlign val="superscript"/>
        <sz val="8"/>
        <rFont val="Arial"/>
        <family val="2"/>
      </rPr>
      <t>4/</t>
    </r>
  </si>
  <si>
    <r>
      <t xml:space="preserve">Audit/Startup Cost </t>
    </r>
    <r>
      <rPr>
        <b/>
        <vertAlign val="superscript"/>
        <sz val="8"/>
        <rFont val="Arial"/>
        <family val="2"/>
      </rPr>
      <t>4/</t>
    </r>
  </si>
  <si>
    <r>
      <t xml:space="preserve">Audit/Startup Cost Sponsor Admin. </t>
    </r>
    <r>
      <rPr>
        <b/>
        <vertAlign val="superscript"/>
        <sz val="8"/>
        <rFont val="Arial"/>
        <family val="2"/>
      </rPr>
      <t>1/</t>
    </r>
  </si>
  <si>
    <r>
      <t xml:space="preserve">Table 16a: Summer Food Service Program -- Type of Meal Served </t>
    </r>
    <r>
      <rPr>
        <b/>
        <vertAlign val="superscript"/>
        <sz val="8"/>
        <rFont val="Arial"/>
        <family val="2"/>
      </rPr>
      <t>1/</t>
    </r>
  </si>
  <si>
    <r>
      <t xml:space="preserve">Meal Cost </t>
    </r>
    <r>
      <rPr>
        <b/>
        <vertAlign val="superscript"/>
        <sz val="8"/>
        <rFont val="Arial"/>
        <family val="2"/>
      </rPr>
      <t>1/</t>
    </r>
  </si>
  <si>
    <r>
      <t xml:space="preserve">Sponsor Administrative Cost </t>
    </r>
    <r>
      <rPr>
        <b/>
        <vertAlign val="superscript"/>
        <sz val="8"/>
        <rFont val="Arial"/>
        <family val="2"/>
      </rPr>
      <t>3/</t>
    </r>
  </si>
  <si>
    <r>
      <t xml:space="preserve">State Admin. and Health Inspection Cost </t>
    </r>
    <r>
      <rPr>
        <b/>
        <vertAlign val="superscript"/>
        <sz val="8"/>
        <rFont val="Arial"/>
        <family val="2"/>
      </rPr>
      <t>4/</t>
    </r>
  </si>
  <si>
    <r>
      <t xml:space="preserve">Total Program Cost </t>
    </r>
    <r>
      <rPr>
        <b/>
        <vertAlign val="superscript"/>
        <sz val="8"/>
        <rFont val="Arial"/>
        <family val="2"/>
      </rPr>
      <t>5/</t>
    </r>
  </si>
  <si>
    <r>
      <t xml:space="preserve">Table 18: Child Nutrition Program -- Total FNS Cost </t>
    </r>
    <r>
      <rPr>
        <b/>
        <vertAlign val="superscript"/>
        <sz val="8"/>
        <rFont val="Arial"/>
        <family val="2"/>
      </rPr>
      <t>1/</t>
    </r>
  </si>
  <si>
    <r>
      <t xml:space="preserve">State Administrative Expenses </t>
    </r>
    <r>
      <rPr>
        <b/>
        <vertAlign val="superscript"/>
        <sz val="8"/>
        <rFont val="Arial"/>
        <family val="2"/>
      </rPr>
      <t>2/</t>
    </r>
  </si>
  <si>
    <r>
      <t xml:space="preserve">Other CN Costs </t>
    </r>
    <r>
      <rPr>
        <b/>
        <vertAlign val="superscript"/>
        <sz val="8"/>
        <rFont val="Arial"/>
        <family val="2"/>
      </rPr>
      <t>3/</t>
    </r>
  </si>
  <si>
    <r>
      <t xml:space="preserve">Free </t>
    </r>
    <r>
      <rPr>
        <b/>
        <vertAlign val="superscript"/>
        <sz val="8"/>
        <rFont val="Arial"/>
        <family val="2"/>
      </rPr>
      <t>1/</t>
    </r>
  </si>
  <si>
    <r>
      <t>Total</t>
    </r>
    <r>
      <rPr>
        <b/>
        <vertAlign val="superscript"/>
        <sz val="8"/>
        <rFont val="Arial"/>
        <family val="2"/>
      </rPr>
      <t xml:space="preserve"> 1/</t>
    </r>
  </si>
  <si>
    <r>
      <t xml:space="preserve">Free </t>
    </r>
    <r>
      <rPr>
        <b/>
        <vertAlign val="superscript"/>
        <sz val="8"/>
        <rFont val="Arial"/>
        <family val="2"/>
      </rPr>
      <t>2/</t>
    </r>
  </si>
  <si>
    <r>
      <t xml:space="preserve">Food cost Per Person </t>
    </r>
    <r>
      <rPr>
        <b/>
        <vertAlign val="superscript"/>
        <sz val="8"/>
        <rFont val="Arial"/>
        <family val="2"/>
      </rPr>
      <t>2/</t>
    </r>
  </si>
  <si>
    <r>
      <t xml:space="preserve">Table 22: Commodity Supplemental Food Program (CSFP) </t>
    </r>
    <r>
      <rPr>
        <b/>
        <vertAlign val="superscript"/>
        <sz val="8"/>
        <rFont val="Arial"/>
        <family val="2"/>
      </rPr>
      <t>1/</t>
    </r>
  </si>
  <si>
    <r>
      <t xml:space="preserve">Food Cost </t>
    </r>
    <r>
      <rPr>
        <b/>
        <vertAlign val="superscript"/>
        <sz val="8"/>
        <rFont val="Arial"/>
        <family val="2"/>
      </rPr>
      <t>2/</t>
    </r>
  </si>
  <si>
    <r>
      <t xml:space="preserve">Administrative Expense </t>
    </r>
    <r>
      <rPr>
        <b/>
        <vertAlign val="superscript"/>
        <sz val="8"/>
        <rFont val="Arial"/>
        <family val="2"/>
      </rPr>
      <t>3/</t>
    </r>
  </si>
  <si>
    <r>
      <t xml:space="preserve">Food </t>
    </r>
    <r>
      <rPr>
        <b/>
        <vertAlign val="superscript"/>
        <sz val="8"/>
        <rFont val="Arial"/>
        <family val="2"/>
      </rPr>
      <t>1/</t>
    </r>
  </si>
  <si>
    <r>
      <t xml:space="preserve">Cash-In-Lieu </t>
    </r>
    <r>
      <rPr>
        <b/>
        <vertAlign val="superscript"/>
        <sz val="8"/>
        <rFont val="Arial"/>
        <family val="2"/>
      </rPr>
      <t>2/</t>
    </r>
  </si>
  <si>
    <r>
      <t xml:space="preserve">Summer Feeding (Food) </t>
    </r>
    <r>
      <rPr>
        <b/>
        <vertAlign val="superscript"/>
        <sz val="8"/>
        <rFont val="Arial"/>
        <family val="2"/>
      </rPr>
      <t>1/</t>
    </r>
  </si>
  <si>
    <r>
      <t xml:space="preserve">Commodity Supplemental (Food) </t>
    </r>
    <r>
      <rPr>
        <b/>
        <vertAlign val="superscript"/>
        <sz val="8"/>
        <rFont val="Arial"/>
        <family val="2"/>
      </rPr>
      <t>1/</t>
    </r>
  </si>
  <si>
    <r>
      <t xml:space="preserve">Indian Resr. (Food) </t>
    </r>
    <r>
      <rPr>
        <b/>
        <vertAlign val="superscript"/>
        <sz val="8"/>
        <rFont val="Arial"/>
        <family val="2"/>
      </rPr>
      <t>2/</t>
    </r>
  </si>
  <si>
    <r>
      <t xml:space="preserve">Food </t>
    </r>
    <r>
      <rPr>
        <b/>
        <vertAlign val="superscript"/>
        <sz val="8"/>
        <rFont val="Arial"/>
        <family val="2"/>
      </rPr>
      <t>3/</t>
    </r>
  </si>
  <si>
    <r>
      <t xml:space="preserve">Cash-In-Lieu </t>
    </r>
    <r>
      <rPr>
        <b/>
        <vertAlign val="superscript"/>
        <sz val="8"/>
        <rFont val="Arial"/>
        <family val="2"/>
      </rPr>
      <t>4/</t>
    </r>
  </si>
  <si>
    <r>
      <t xml:space="preserve">Total </t>
    </r>
    <r>
      <rPr>
        <b/>
        <vertAlign val="superscript"/>
        <sz val="8"/>
        <rFont val="Arial"/>
        <family val="2"/>
      </rPr>
      <t>5/</t>
    </r>
  </si>
  <si>
    <r>
      <t xml:space="preserve">Soup Kitchens, Food Banks, BOP, VAA and Other </t>
    </r>
    <r>
      <rPr>
        <b/>
        <vertAlign val="superscript"/>
        <sz val="8"/>
        <rFont val="Arial"/>
        <family val="2"/>
      </rPr>
      <t>3/</t>
    </r>
  </si>
  <si>
    <r>
      <t xml:space="preserve">USDA Entitlements (Food) </t>
    </r>
    <r>
      <rPr>
        <b/>
        <vertAlign val="superscript"/>
        <sz val="8"/>
        <rFont val="Arial"/>
        <family val="2"/>
      </rPr>
      <t>1/</t>
    </r>
  </si>
  <si>
    <r>
      <t xml:space="preserve">Disaster Feeding (DF) </t>
    </r>
    <r>
      <rPr>
        <b/>
        <vertAlign val="superscript"/>
        <sz val="8"/>
        <rFont val="Arial"/>
        <family val="2"/>
      </rPr>
      <t>1/</t>
    </r>
  </si>
  <si>
    <r>
      <t xml:space="preserve">Total FNS &amp; USDA Entitlements </t>
    </r>
    <r>
      <rPr>
        <b/>
        <vertAlign val="superscript"/>
        <sz val="8"/>
        <rFont val="Arial"/>
        <family val="2"/>
      </rPr>
      <t>2/</t>
    </r>
  </si>
  <si>
    <r>
      <t xml:space="preserve">Child Nutrition Programs (Bonus) </t>
    </r>
    <r>
      <rPr>
        <b/>
        <vertAlign val="superscript"/>
        <sz val="8"/>
        <rFont val="Arial"/>
        <family val="2"/>
      </rPr>
      <t>1/</t>
    </r>
  </si>
  <si>
    <r>
      <t xml:space="preserve">Disaster Feeding </t>
    </r>
    <r>
      <rPr>
        <b/>
        <vertAlign val="superscript"/>
        <sz val="8"/>
        <rFont val="Arial"/>
        <family val="2"/>
      </rPr>
      <t>1/</t>
    </r>
  </si>
  <si>
    <r>
      <t xml:space="preserve">Supplemental Food Program </t>
    </r>
    <r>
      <rPr>
        <b/>
        <vertAlign val="superscript"/>
        <sz val="8"/>
        <rFont val="Arial"/>
        <family val="2"/>
      </rPr>
      <t>2/</t>
    </r>
  </si>
  <si>
    <r>
      <t xml:space="preserve">Soup Kitchens, Food Banks, BOP, VAA and Other </t>
    </r>
    <r>
      <rPr>
        <b/>
        <vertAlign val="superscript"/>
        <sz val="8"/>
        <rFont val="Arial"/>
        <family val="2"/>
      </rPr>
      <t>1/</t>
    </r>
  </si>
  <si>
    <r>
      <t xml:space="preserve">Indian Resr. </t>
    </r>
    <r>
      <rPr>
        <b/>
        <vertAlign val="superscript"/>
        <sz val="8"/>
        <rFont val="Arial"/>
        <family val="2"/>
      </rPr>
      <t>2/</t>
    </r>
  </si>
  <si>
    <r>
      <t xml:space="preserve">Table 27b: USDA Surplus Commodities (Bonus &amp; TEFAP Foods) -- Federal Cost </t>
    </r>
    <r>
      <rPr>
        <b/>
        <vertAlign val="superscript"/>
        <sz val="8"/>
        <rFont val="Arial"/>
        <family val="2"/>
      </rPr>
      <t>1/</t>
    </r>
  </si>
  <si>
    <r>
      <t xml:space="preserve">Total TEFAP Foods </t>
    </r>
    <r>
      <rPr>
        <b/>
        <vertAlign val="superscript"/>
        <sz val="8"/>
        <rFont val="Arial"/>
        <family val="2"/>
      </rPr>
      <t>3/</t>
    </r>
  </si>
  <si>
    <r>
      <t xml:space="preserve">Total TEFAP Foods </t>
    </r>
    <r>
      <rPr>
        <b/>
        <vertAlign val="superscript"/>
        <sz val="8"/>
        <rFont val="Arial"/>
        <family val="2"/>
      </rPr>
      <t>1/</t>
    </r>
  </si>
  <si>
    <r>
      <t xml:space="preserve">Table 29a: USDA Expenditures -- All Programs </t>
    </r>
    <r>
      <rPr>
        <b/>
        <vertAlign val="superscript"/>
        <sz val="8"/>
        <rFont val="Arial"/>
        <family val="2"/>
      </rPr>
      <t>1/</t>
    </r>
  </si>
  <si>
    <r>
      <t xml:space="preserve">WIC </t>
    </r>
    <r>
      <rPr>
        <b/>
        <vertAlign val="superscript"/>
        <sz val="8"/>
        <rFont val="Arial"/>
        <family val="2"/>
      </rPr>
      <t>3/</t>
    </r>
  </si>
  <si>
    <r>
      <t xml:space="preserve">NSIP </t>
    </r>
    <r>
      <rPr>
        <b/>
        <vertAlign val="superscript"/>
        <sz val="8"/>
        <rFont val="Arial"/>
        <family val="2"/>
      </rPr>
      <t>5/</t>
    </r>
  </si>
  <si>
    <r>
      <t xml:space="preserve">Table 29b: USDA Expenditures -- All Programs, Continued </t>
    </r>
    <r>
      <rPr>
        <b/>
        <vertAlign val="superscript"/>
        <sz val="8"/>
        <rFont val="Arial"/>
        <family val="2"/>
      </rPr>
      <t>1/</t>
    </r>
  </si>
  <si>
    <r>
      <t xml:space="preserve">Child Nutrition Programs </t>
    </r>
    <r>
      <rPr>
        <b/>
        <vertAlign val="superscript"/>
        <sz val="8"/>
        <rFont val="Arial"/>
        <family val="2"/>
      </rPr>
      <t>1/</t>
    </r>
  </si>
  <si>
    <r>
      <t xml:space="preserve">Table 29c: USDA Expenditures -- All Programs, Continued </t>
    </r>
    <r>
      <rPr>
        <b/>
        <vertAlign val="superscript"/>
        <sz val="8"/>
        <rFont val="Arial"/>
        <family val="2"/>
      </rPr>
      <t>1/</t>
    </r>
  </si>
  <si>
    <r>
      <t xml:space="preserve">Disaster Feeding </t>
    </r>
    <r>
      <rPr>
        <b/>
        <vertAlign val="superscript"/>
        <sz val="8"/>
        <rFont val="Arial"/>
        <family val="2"/>
      </rPr>
      <t>2/</t>
    </r>
  </si>
  <si>
    <r>
      <t xml:space="preserve">Soup Kitchens, Food Banks and Other </t>
    </r>
    <r>
      <rPr>
        <b/>
        <vertAlign val="superscript"/>
        <sz val="8"/>
        <rFont val="Arial"/>
        <family val="2"/>
      </rPr>
      <t>2/</t>
    </r>
  </si>
  <si>
    <r>
      <t xml:space="preserve">Puerto Rico, N. Mariana, Am Samoa Grants </t>
    </r>
    <r>
      <rPr>
        <b/>
        <vertAlign val="superscript"/>
        <sz val="8"/>
        <rFont val="Arial"/>
        <family val="2"/>
      </rPr>
      <t>5/</t>
    </r>
  </si>
  <si>
    <r>
      <t xml:space="preserve">Puerto Rico, N. Mariana, Am Samoa Grants </t>
    </r>
    <r>
      <rPr>
        <b/>
        <vertAlign val="superscript"/>
        <sz val="8"/>
        <rFont val="Arial"/>
        <family val="2"/>
      </rPr>
      <t>2/</t>
    </r>
  </si>
  <si>
    <r>
      <t xml:space="preserve">W-I-C </t>
    </r>
    <r>
      <rPr>
        <b/>
        <vertAlign val="superscript"/>
        <sz val="8"/>
        <rFont val="Arial"/>
        <family val="2"/>
      </rPr>
      <t>5/</t>
    </r>
  </si>
  <si>
    <t>1       FNS-$</t>
  </si>
  <si>
    <t>3      Schools</t>
  </si>
  <si>
    <t>4      NSLP-P</t>
  </si>
  <si>
    <t>5      NSLP-M</t>
  </si>
  <si>
    <t>6      NSLP-$</t>
  </si>
  <si>
    <t>7      NSLP-CS</t>
  </si>
  <si>
    <t>8      SBP-P</t>
  </si>
  <si>
    <t>9      SBP-M</t>
  </si>
  <si>
    <t>10    SBP-$</t>
  </si>
  <si>
    <t>11    CCCDCH-S</t>
  </si>
  <si>
    <t>12    CCC-C</t>
  </si>
  <si>
    <t xml:space="preserve">13a  CCCDCH-M1 </t>
  </si>
  <si>
    <t>13b  CCCDCH-M2</t>
  </si>
  <si>
    <t>13c  CCCDCH-M3</t>
  </si>
  <si>
    <t>13d  CCCDCH-M4</t>
  </si>
  <si>
    <t>14    CCCDCH-M5</t>
  </si>
  <si>
    <t xml:space="preserve">15a  CCCDCH-$ </t>
  </si>
  <si>
    <t>15b  ADC-M</t>
  </si>
  <si>
    <t>15c  ADC-$</t>
  </si>
  <si>
    <t>15d  CACFP-T</t>
  </si>
  <si>
    <t xml:space="preserve">16a  SFSP-PM </t>
  </si>
  <si>
    <t>16b  SFSP-$</t>
  </si>
  <si>
    <t>17   CN-$</t>
  </si>
  <si>
    <t>18   CNFNS-T$</t>
  </si>
  <si>
    <t>19   SMP-M</t>
  </si>
  <si>
    <t>20   SMP-T</t>
  </si>
  <si>
    <t>25a  COM-E1</t>
  </si>
  <si>
    <t>25b  COM-E2</t>
  </si>
  <si>
    <t>26    COM-ET</t>
  </si>
  <si>
    <t>27a  COM-X1</t>
  </si>
  <si>
    <t>27b  COM-X2</t>
  </si>
  <si>
    <t>28    COM-T</t>
  </si>
  <si>
    <t>29a  USDA-$1</t>
  </si>
  <si>
    <t>29b  USDA-$2</t>
  </si>
  <si>
    <t>29c  USDA-$3</t>
  </si>
  <si>
    <t>22   CSFP</t>
  </si>
  <si>
    <t>21    WIC</t>
  </si>
  <si>
    <t>23   FDPIR</t>
  </si>
  <si>
    <t>$ = Costs</t>
  </si>
  <si>
    <t>P = Participation</t>
  </si>
  <si>
    <t>M = Meals</t>
  </si>
  <si>
    <t>CS = Commodity Schools</t>
  </si>
  <si>
    <t>S = Summary</t>
  </si>
  <si>
    <t>C = Centers</t>
  </si>
  <si>
    <t>T = Total</t>
  </si>
  <si>
    <t>T$ = Total Costs</t>
  </si>
  <si>
    <t>PM = Participation and Meals</t>
  </si>
  <si>
    <t>E = Entitlement</t>
  </si>
  <si>
    <t>X = Surplus</t>
  </si>
  <si>
    <t>Nutrition Programs Administration</t>
  </si>
  <si>
    <r>
      <t xml:space="preserve">Commodities </t>
    </r>
    <r>
      <rPr>
        <b/>
        <vertAlign val="superscript"/>
        <sz val="8"/>
        <rFont val="Arial"/>
        <family val="2"/>
      </rPr>
      <t>2/</t>
    </r>
  </si>
  <si>
    <t>Commodities &amp; Cash-In-Lieu</t>
  </si>
  <si>
    <r>
      <t xml:space="preserve">Commodity Assistance (Cash + Comm.) </t>
    </r>
    <r>
      <rPr>
        <b/>
        <vertAlign val="superscript"/>
        <sz val="8"/>
        <rFont val="Arial"/>
        <family val="2"/>
      </rPr>
      <t>1/</t>
    </r>
  </si>
  <si>
    <r>
      <t xml:space="preserve">Commodity Assistance (Cash + Comm.) </t>
    </r>
    <r>
      <rPr>
        <b/>
        <vertAlign val="superscript"/>
        <sz val="8"/>
        <rFont val="Arial"/>
        <family val="2"/>
      </rPr>
      <t>3/</t>
    </r>
  </si>
  <si>
    <t>Table 2: Supplemental Nutrition Assistance Program (Excludes Puerto Rico)</t>
  </si>
  <si>
    <t>2       SNAP-$</t>
  </si>
  <si>
    <t>Supplemental Nutrition Assistance Program (Excludes Puerto Rico)</t>
  </si>
  <si>
    <t>Table 13b: Child and Adult Care Food Program -- Child Care Type of Meals Served: Breakfasts and Lunches</t>
  </si>
  <si>
    <r>
      <t xml:space="preserve">Table 1: Total FNS Cost -- All Programs </t>
    </r>
    <r>
      <rPr>
        <b/>
        <vertAlign val="superscript"/>
        <sz val="8"/>
        <rFont val="Arial"/>
        <family val="2"/>
      </rPr>
      <t>1/</t>
    </r>
  </si>
  <si>
    <t>Supplemental Nutrition Assistance (SNAP)</t>
  </si>
  <si>
    <t>Nutrition  Programs Administration</t>
  </si>
  <si>
    <r>
      <t xml:space="preserve">Total USDA Expenditures </t>
    </r>
    <r>
      <rPr>
        <b/>
        <vertAlign val="superscript"/>
        <sz val="8"/>
        <rFont val="Arial"/>
        <family val="2"/>
      </rPr>
      <t>2/  5/</t>
    </r>
  </si>
  <si>
    <t xml:space="preserve">1. FNS-155/PCIMS/WBSCM data.
2. Based on data from the quarterly SF-269/through FY2010 and FNS-777/FY2011 onward.
</t>
  </si>
  <si>
    <t xml:space="preserve">1. Based on earnings (meals times reimbursement rates). 
2. Based on FNS-155/PCIMS/WBSCM data. 
3. Based on data from the SF-269/through FY2010 and the FNS-777/FY2011 onward (except for ROAP states, which are based on the ROAP Payment System). 
4. Based on data from the SF-269/through FY2010 and the FNS-777/FY2011 onward (does not include ROAP states).
5. Does not include estimates for states which have not submitted reports.
</t>
  </si>
  <si>
    <t xml:space="preserve">1. FNS-155/PCIMS/WBSCM data. Includes data for commodity only schools.
</t>
  </si>
  <si>
    <r>
      <t>Other Costs</t>
    </r>
    <r>
      <rPr>
        <b/>
        <vertAlign val="superscript"/>
        <sz val="8"/>
        <rFont val="Arial"/>
        <family val="2"/>
      </rPr>
      <t xml:space="preserve"> 5/</t>
    </r>
  </si>
  <si>
    <r>
      <t xml:space="preserve">Nutrition Education </t>
    </r>
    <r>
      <rPr>
        <b/>
        <vertAlign val="superscript"/>
        <sz val="8"/>
        <rFont val="Arial"/>
        <family val="2"/>
      </rPr>
      <t>4</t>
    </r>
    <r>
      <rPr>
        <b/>
        <sz val="8"/>
        <rFont val="Arial"/>
        <family val="2"/>
      </rPr>
      <t>/</t>
    </r>
  </si>
  <si>
    <r>
      <t xml:space="preserve">Perf. Based </t>
    </r>
    <r>
      <rPr>
        <b/>
        <vertAlign val="superscript"/>
        <sz val="8"/>
        <rFont val="Arial"/>
        <family val="2"/>
      </rPr>
      <t>3/</t>
    </r>
  </si>
  <si>
    <t xml:space="preserve">Food Cost </t>
  </si>
  <si>
    <r>
      <t xml:space="preserve">Other Costs </t>
    </r>
    <r>
      <rPr>
        <b/>
        <vertAlign val="superscript"/>
        <sz val="8"/>
        <rFont val="Arial"/>
        <family val="2"/>
      </rPr>
      <t>2/</t>
    </r>
  </si>
  <si>
    <t>Nutrition Services and Administration (NSA)</t>
  </si>
  <si>
    <t>NSA</t>
  </si>
  <si>
    <t>Program Data Branch</t>
  </si>
  <si>
    <t>USDA / FNS / Budget Division / Program Data Branch</t>
  </si>
  <si>
    <t>Commodity Schools (1989 to 2004 only)</t>
  </si>
  <si>
    <r>
      <t xml:space="preserve">CSFP </t>
    </r>
    <r>
      <rPr>
        <b/>
        <vertAlign val="superscript"/>
        <sz val="8"/>
        <rFont val="Arial"/>
        <family val="2"/>
      </rPr>
      <t>3/</t>
    </r>
  </si>
  <si>
    <r>
      <t xml:space="preserve">Total </t>
    </r>
    <r>
      <rPr>
        <b/>
        <vertAlign val="superscript"/>
        <sz val="8"/>
        <rFont val="Arial"/>
        <family val="2"/>
      </rPr>
      <t>3/</t>
    </r>
  </si>
  <si>
    <r>
      <t xml:space="preserve">CSFP </t>
    </r>
    <r>
      <rPr>
        <b/>
        <vertAlign val="superscript"/>
        <sz val="8"/>
        <rFont val="Arial"/>
        <family val="2"/>
      </rPr>
      <t>4/</t>
    </r>
  </si>
  <si>
    <t>Table 2a: Supplemental Nutrition Assistance Program (Excludes Puerto Rico) - Benefit by Type: Participation and Cost/Issuance</t>
  </si>
  <si>
    <t xml:space="preserve"> </t>
  </si>
  <si>
    <t>Regular Ongoing</t>
  </si>
  <si>
    <t>D-SNAP New Participation</t>
  </si>
  <si>
    <t>Disaster Supplements</t>
  </si>
  <si>
    <t>Replacements</t>
  </si>
  <si>
    <t>Other</t>
  </si>
  <si>
    <r>
      <t xml:space="preserve">Total </t>
    </r>
    <r>
      <rPr>
        <b/>
        <i/>
        <sz val="5"/>
        <color indexed="9"/>
        <rFont val="Arial"/>
        <family val="2"/>
      </rPr>
      <t>1/</t>
    </r>
  </si>
  <si>
    <t>Participation</t>
  </si>
  <si>
    <r>
      <t xml:space="preserve">Participation </t>
    </r>
    <r>
      <rPr>
        <b/>
        <sz val="5"/>
        <rFont val="Arial"/>
        <family val="2"/>
      </rPr>
      <t>1/</t>
    </r>
  </si>
  <si>
    <t>Footnotes:</t>
  </si>
  <si>
    <t>2a     SNAP-$a</t>
  </si>
  <si>
    <t>Supplemental Nutrition Assistance Program (Excludes Puerto Rico) - Benefit by Type: Participation and Cost/Issuance</t>
  </si>
  <si>
    <t xml:space="preserve">1. Includes Child Care Centers and Day Care Homes; excludes Adult Care information.
2. Based on earnings (meals x rates).
3. Based on data from the FNS-155 (Commodity), PCIMS/WBSCM, and the quarterly SF-269/through FY2010 and FNS-777/FY2011 onward (Cash-in-lieu).
4. Based on the quarterly SF-269/through FY2010 and FNS-777/FY2011 onward. FY 2013 onward:  Includes CACFP Audit Reallocated Funds, reported annually on the CN-CACFP-AUDIT SF-425. </t>
  </si>
  <si>
    <t xml:space="preserve">1. Year totals are sums of average monthly figures of substates which may not match average of monthly totals. </t>
  </si>
  <si>
    <t xml:space="preserve">3. Totals includes Food Cost, NSA, WIC Other Costs and Farmers Market total federal outlays and unliquidated obligations.  Farmers Market costs for current year are not reported until February of the following year and will only be reflected in the September report month. </t>
  </si>
  <si>
    <t>ARRA  excluding SNAP Issuance and WIC Contingency Funds</t>
  </si>
  <si>
    <t>1. "Total Participation" (Households and Persons) excludes the counts of participation for Disaster Supplements and Replacements. The participation data reflected in those categories are a subset of the “Regular Ongoing” participation category.</t>
  </si>
  <si>
    <t>Table 2b: Nutrition Assistance Program - Benefit by Type: Participation and Cost/Issuance</t>
  </si>
  <si>
    <t>Regular Ongoing                                                                                                                            FNS-388(PR) &amp; FNS-388 (PR-NAP)</t>
  </si>
  <si>
    <t>Disaster - FNS-388(PR)</t>
  </si>
  <si>
    <t>Disaster Supplement - FNS-388(PR)</t>
  </si>
  <si>
    <t>Replacements - FNS-388(PR-NAP)</t>
  </si>
  <si>
    <t>------------------------Cost------------------------</t>
  </si>
  <si>
    <t>---------Cost---------</t>
  </si>
  <si>
    <t>Households</t>
  </si>
  <si>
    <t>Cash</t>
  </si>
  <si>
    <t>Adjustments</t>
  </si>
  <si>
    <t>2b     NAP-$b</t>
  </si>
  <si>
    <t>Nutrition Assistance Program (NAP) - Puerto Rico</t>
  </si>
  <si>
    <t>NAP Relief Grant   -   FNS-388(PR-NAP)</t>
  </si>
  <si>
    <t>FDPIR</t>
  </si>
  <si>
    <r>
      <t xml:space="preserve">Table 23: Food Donation Program -- Food Distribution Program on Indian Reservations (FDPIR) </t>
    </r>
    <r>
      <rPr>
        <b/>
        <vertAlign val="superscript"/>
        <sz val="8"/>
        <rFont val="Arial"/>
        <family val="2"/>
      </rPr>
      <t>1/</t>
    </r>
  </si>
  <si>
    <r>
      <t xml:space="preserve">TEFAP Foods and Administrative Expenses </t>
    </r>
    <r>
      <rPr>
        <b/>
        <vertAlign val="superscript"/>
        <sz val="8"/>
        <rFont val="Arial"/>
        <family val="2"/>
      </rPr>
      <t>3/</t>
    </r>
  </si>
  <si>
    <r>
      <t xml:space="preserve">ARRA  excluding SNAP Issuance and WIC Contingency Funds </t>
    </r>
    <r>
      <rPr>
        <b/>
        <vertAlign val="superscript"/>
        <sz val="8"/>
        <rFont val="Arial"/>
        <family val="2"/>
      </rPr>
      <t>4/</t>
    </r>
  </si>
  <si>
    <r>
      <t xml:space="preserve">Storage, Transportation, Commodity Admin, Food Losses </t>
    </r>
    <r>
      <rPr>
        <b/>
        <vertAlign val="superscript"/>
        <sz val="8"/>
        <rFont val="Arial"/>
        <family val="2"/>
      </rPr>
      <t>3/</t>
    </r>
  </si>
  <si>
    <r>
      <t xml:space="preserve">FDPIR Other Costs </t>
    </r>
    <r>
      <rPr>
        <b/>
        <vertAlign val="superscript"/>
        <sz val="8"/>
        <rFont val="Arial"/>
        <family val="2"/>
      </rPr>
      <t>4/</t>
    </r>
  </si>
  <si>
    <t>1. FNS-388 data. Totals are averaged.
2. FNS-388/250 data for FY 1992 and FNS-388/46 for FY 1993 and beyond. Starting April 2009, ARRA SNAP Issuance was 15.27% of total issuance in FY 2009; 16.38% of total issuance in FY 2010; 16.55% of total issuance in FY 2011, and 10.95% of total issuance in FY 2012; 7.79% of total issuance in FY 2013;  for FY 2014, it was 100% of total issuance from October 1-15 and 7.05% of total issuance from October 16-31 in FY 2014.
3. SF-269/SF-425 data are reported quarterly.
4. Prior to FY 2011, Nutrition Education expenditures were included in State Administrative Expenses. 
5. Includes Other Costs (e.g., Benefit and Retailer Redemption and Monitoring, Payment Accuracy, EBT Systems, Program Evaluation and Modernization, Program Access, Health and Nutrition Pilot Projects.)
6. Supplemental Nutrition Assistance Program (SNAP) formerly known as the Food Stamp Program (prior to FY 2009).</t>
  </si>
  <si>
    <r>
      <t xml:space="preserve">Storage, Transportation, Commodity Admin, Food Losses </t>
    </r>
    <r>
      <rPr>
        <b/>
        <vertAlign val="superscript"/>
        <sz val="8"/>
        <rFont val="Arial"/>
        <family val="2"/>
      </rPr>
      <t>4/</t>
    </r>
  </si>
  <si>
    <r>
      <t xml:space="preserve">CSFP Other Costs </t>
    </r>
    <r>
      <rPr>
        <b/>
        <vertAlign val="superscript"/>
        <sz val="8"/>
        <rFont val="Arial"/>
        <family val="2"/>
      </rPr>
      <t>6/</t>
    </r>
  </si>
  <si>
    <t>1. Expenditures include cash payments, entitlement commodities and cash-in-lieu, and bonus and TEFAP commodities.
2. Includes all entitlement and bonus food cost. 
3. Includes data reported for quarterly Administrative Cost (FNS-667) and SF-425 for discretionary grants: TEFAP Farm to Food Bank Projects; TEFAP General Infrastructure; TEFAP Rural Infrastructure; TEFAP Supplemental Funding; Trade Mitigation Administrative Funds; Pandemic Family First Act; Pandemic CARES Act; Pandemic CRRSAA; Pandemic Build Back Better Grants; Pandemic ARPA Reach and Resiliency Grants.
4. 2009 ARRA SNAP Issuance is included in KD29a column 1;  WIC Contingency funds (FY 2009 only) are included in KD29a column 3. 
5. Interim Financial Admin. data are from FNS-153.  Final data from SF-269/SF-425.</t>
  </si>
  <si>
    <t>1. Expenditures include entitlement commodities and cash-in-lieu, and bonus and TEFAP commodities.
2. Nutrition family assistance grants in lieu of SNAP are provided to Puerto Rico ($2,815.6 billion for FY2023 and $2,915.6 billion for FY2024), Northern Marianas ($34.0 million for FY2023 and $34.8 million for FY2024), and American Samoa ($11.3 million in FY2023 and $11.7 million for FY2024). 
3. Includes Food, Nutrition Services and Administration (NSA) and Other Costs.  See Table 21 for detailed description of Other Costs.              
4. Interim Financial Admin. data are from FNS-153.  Final data from SF-269/SF-425.
5. The Nutrition Program for the Elderly (NPE) was transferred to the Agency on Aging (DHHS) in FY 2003 and renamed the Nutrition Services Incentive Program (NSIP).  FNS operations are limited to commodity donation.</t>
  </si>
  <si>
    <t xml:space="preserve">1. TEFAP foods distributed through nonprofit local emergency feeding organizations. Includes Bonus and Entitlement foods. Administrative cost is excluded. Food cost calculations (technical updates/validation as well as coding corrections) were updated in September 2024, which affected program costs reported prior to June 2024.
</t>
  </si>
  <si>
    <t xml:space="preserve">1. FNS-155/PCIMS/WBSCM data except as noted.
2. FNS-152 data; includes value of bonus and free foods. Food cost calculations (technical updates/validation as well as coding corrections) were updated in September 2024, which affected program costs reported for FY11-FY24/June.
3. TEFAP foods distributed through nonprofit local emergency feeding organizations. Includes Bonus and Entitlement foods. Administrative cost is excluded.
</t>
  </si>
  <si>
    <t xml:space="preserve">1. FNS-155/PCIMS/WBSCM data. BOP = Bureau of Federal Prisons. VAA = Veterans Affairs Administration.  
2. FNS-153 data; includes value of bonus and free foods. Food cost calculations (technical updates/validation as well as coding corrections) were updated in September 2024, which affected program costs reported for FY17-FY24/June.
</t>
  </si>
  <si>
    <t xml:space="preserve">1. Data from FNS-153 (includes WIC and elderly components). Food cost calculations (technical updates/validation as well as coding corrections) were updated in September 2024, which affected program costs reported for FY17-FY24/June.
2. Data from FNS-152 and FNS-155/PCIMS/WBSCM. Food cost calculations (technical updates/validation as well as coding corrections) were updated in September 2024, which affected program costs reported for FY11-FY24/June.
3. Data from FNS-52. BOP = Bureau of Federal Prisons. VAA = Veterans Affairs Administration.
4. NSIP (NPE) appropriation transferred to HHS in FY 2003. FNS continues to procure commodities on behalf of State Agencies.
5. Total entitlement cost based on earnings (meals times rate) rather than food cost plus cash-in-lieu. (SF-269 no longer reported starting in FY 98).
</t>
  </si>
  <si>
    <t>1. Includes needy families in the former Trust Territories (the Marshall Islands)--FY 1989 through FY 1995 only.
2. FNS-152 data; participation totals are averaged. Food cost calculations (technical updates/validation as well as coding corrections) were updated in September 2024, which affected program costs reported for FY11-FY24/June.
3. Data are national level only; they are not available prior to FY 1996.
4. Includes data reported on SF-425 for the following discretionary grants: FDPIR Produce Training; FDPIR Nutrition Education Symposium; FDPIR Food Package Review Workgroup Strategic Planning; FDPIR Infrastructure; FDPIR Infrastructure; FDPIR Nutrition Paraprofessional Training Project; FDPIR Nutrition Education Grant Program (1-yr &amp; 2-Year); Pandemic CARES Act FDPIR Facility Improvement and Equipment Grants; Pandemic CARES Act FDPIR Supplemental Administrative Grants.</t>
  </si>
  <si>
    <t xml:space="preserve">1. Excludes USDA bonus foods.
2. Includes Food, Nutrition Services and Administration (NSA), and WIC Other Costs.  See Table 21 for detailed description of WIC Other Costs.  It also includes Farmers Market total federal outlays and unliquidated obligations (costs for current fiscal year are not reported until February of the following fiscal year).   
3. Consists of 2 components: Women/Infants/Children and Elderly. Interim Financial Admin. data are from FNS-153. Final data are from SF-269. Food cost calculations were updated in September 2024, which affected program costs reported for FY17-FY24/June.
4. The Nutrition Program for the Elderly (NPE) was transferred to the Agency on Aging (DHHS) in FY 2003 and renamed the Nutrition Services Incentive Program (NSIP).  FNS operations are limited to commodity donation. IR (FDPIR), DF (Disaster Feeding), SK (Soup Kitchens), FB (Food Banks), TE (TEFAP). Food cost calculations (technical updates/validation as well as coding corrections) were updated in September 2024, which affected program costs reported for CSFP FY17-FY24/June and for FDPIR FY11-FY24/June.
5. Nutrition family assistance grants in lieu of SNAP are provided to Puerto Rico ($2,815.6 billion for FY2023 and $2,915.6 billion for FY2024), Northern Marianas ($34.0 million for FY2023 and $34.8 million for FY2024), and American Samoa ($11.3 million in FY2023 and $11.7 million for FY2024). </t>
  </si>
  <si>
    <t>1. FNS-153 data. Totals are averaged.
2. Value of entitlement foods only. Food cost per person excludes value of free and bonus foods. Food cost calculations (technical updates/validation as well as coding corrections) were updated in September 2024, which affected program costs reported for FY17-FY24/June.
3. Interim Financial Admin. data are from FNS-153. Final data are from SF-269/SF-425. 
4. Includes storage and transportation, commodity administration, and food losses. Current FY data is estimated. Data are national level only; they are not available prior to FY 1996.
5. Represents women, infants, and children participants.
6. Includes data reported on SF-425 for Pandemic CRRSAA Supplemental Administrative Grants and ARPA Additional Caseload Administrative Grants.</t>
  </si>
  <si>
    <t xml:space="preserve">1. Data provided prior to January Keydata are fragmentary for the current fiscal year. These elements are reported 90 days after the close of the reporting period.
2. Participation data are estimated based on average daily meals served.
</t>
  </si>
  <si>
    <r>
      <t xml:space="preserve">SSO Meals </t>
    </r>
    <r>
      <rPr>
        <b/>
        <vertAlign val="superscript"/>
        <sz val="8"/>
        <rFont val="Arial"/>
        <family val="2"/>
      </rPr>
      <t>1/</t>
    </r>
  </si>
  <si>
    <r>
      <t xml:space="preserve">SSO Breakfasts </t>
    </r>
    <r>
      <rPr>
        <b/>
        <vertAlign val="superscript"/>
        <sz val="8"/>
        <rFont val="Arial"/>
        <family val="2"/>
      </rPr>
      <t>1/</t>
    </r>
  </si>
  <si>
    <r>
      <t xml:space="preserve">All Paid </t>
    </r>
    <r>
      <rPr>
        <b/>
        <vertAlign val="superscript"/>
        <sz val="8"/>
        <rFont val="Arial"/>
        <family val="2"/>
      </rPr>
      <t>2/</t>
    </r>
  </si>
  <si>
    <r>
      <t xml:space="preserve">Total Program Cost </t>
    </r>
    <r>
      <rPr>
        <b/>
        <vertAlign val="superscript"/>
        <sz val="8"/>
        <rFont val="Arial"/>
        <family val="2"/>
      </rPr>
      <t>3/</t>
    </r>
  </si>
  <si>
    <r>
      <t xml:space="preserve">Average Daily Breakfasts Total Program </t>
    </r>
    <r>
      <rPr>
        <b/>
        <vertAlign val="superscript"/>
        <sz val="8"/>
        <rFont val="Arial"/>
        <family val="2"/>
      </rPr>
      <t>2/</t>
    </r>
  </si>
  <si>
    <r>
      <t xml:space="preserve">Days of Operation </t>
    </r>
    <r>
      <rPr>
        <b/>
        <vertAlign val="superscript"/>
        <sz val="8"/>
        <rFont val="Arial"/>
        <family val="2"/>
      </rPr>
      <t>4/</t>
    </r>
  </si>
  <si>
    <t>Average Participation Per Day</t>
  </si>
  <si>
    <r>
      <t xml:space="preserve">Reduced </t>
    </r>
    <r>
      <rPr>
        <b/>
        <vertAlign val="superscript"/>
        <sz val="8"/>
        <rFont val="Arial"/>
        <family val="2"/>
      </rPr>
      <t>1/</t>
    </r>
  </si>
  <si>
    <r>
      <t xml:space="preserve">Paid </t>
    </r>
    <r>
      <rPr>
        <b/>
        <vertAlign val="superscript"/>
        <sz val="8"/>
        <rFont val="Arial"/>
        <family val="2"/>
      </rPr>
      <t>1/</t>
    </r>
  </si>
  <si>
    <r>
      <t xml:space="preserve">SSO Lunches, Suppers and Snacks Earnings </t>
    </r>
    <r>
      <rPr>
        <b/>
        <vertAlign val="superscript"/>
        <sz val="8"/>
        <rFont val="Arial"/>
        <family val="2"/>
      </rPr>
      <t>4/</t>
    </r>
  </si>
  <si>
    <r>
      <t xml:space="preserve">Total Cash </t>
    </r>
    <r>
      <rPr>
        <b/>
        <vertAlign val="superscript"/>
        <sz val="8"/>
        <rFont val="Arial"/>
        <family val="2"/>
      </rPr>
      <t>5/</t>
    </r>
  </si>
  <si>
    <r>
      <t xml:space="preserve">Comm. &amp; Cash-In-Lieu (Entitlement) </t>
    </r>
    <r>
      <rPr>
        <b/>
        <vertAlign val="superscript"/>
        <sz val="8"/>
        <rFont val="Arial"/>
        <family val="2"/>
      </rPr>
      <t>6/</t>
    </r>
  </si>
  <si>
    <r>
      <t xml:space="preserve">Snacks Served in Area Eligible Schools &amp; Sites </t>
    </r>
    <r>
      <rPr>
        <b/>
        <vertAlign val="superscript"/>
        <sz val="8"/>
        <rFont val="Arial"/>
        <family val="2"/>
      </rPr>
      <t>5/</t>
    </r>
  </si>
  <si>
    <t xml:space="preserve">Average Participation Per Day </t>
  </si>
  <si>
    <r>
      <t>Paid</t>
    </r>
    <r>
      <rPr>
        <b/>
        <vertAlign val="superscript"/>
        <sz val="8"/>
        <rFont val="Arial"/>
        <family val="2"/>
      </rPr>
      <t xml:space="preserve"> 1/</t>
    </r>
  </si>
  <si>
    <r>
      <t xml:space="preserve">SSO Lunches </t>
    </r>
    <r>
      <rPr>
        <b/>
        <vertAlign val="superscript"/>
        <sz val="8"/>
        <rFont val="Arial"/>
        <family val="2"/>
      </rPr>
      <t>3/</t>
    </r>
  </si>
  <si>
    <t>Table 16c:  Monthly Summer Electronic Benefit Transfer Program for Children</t>
  </si>
  <si>
    <r>
      <t xml:space="preserve">Participation </t>
    </r>
    <r>
      <rPr>
        <b/>
        <vertAlign val="superscript"/>
        <sz val="8"/>
        <rFont val="Arial"/>
        <family val="2"/>
      </rPr>
      <t>1</t>
    </r>
  </si>
  <si>
    <r>
      <t xml:space="preserve">Benefits </t>
    </r>
    <r>
      <rPr>
        <b/>
        <vertAlign val="superscript"/>
        <sz val="8"/>
        <rFont val="Arial"/>
        <family val="2"/>
      </rPr>
      <t>2</t>
    </r>
  </si>
  <si>
    <r>
      <t>S-EBT  Administrative  Funds</t>
    </r>
    <r>
      <rPr>
        <b/>
        <vertAlign val="superscript"/>
        <sz val="8"/>
        <rFont val="Arial"/>
        <family val="2"/>
      </rPr>
      <t xml:space="preserve"> 3</t>
    </r>
  </si>
  <si>
    <r>
      <t xml:space="preserve">Other Costs </t>
    </r>
    <r>
      <rPr>
        <b/>
        <vertAlign val="superscript"/>
        <sz val="8"/>
        <rFont val="Arial"/>
        <family val="2"/>
      </rPr>
      <t>4</t>
    </r>
  </si>
  <si>
    <t xml:space="preserve">1. FNS-388 (SEBT) data. Totals are summed. This figure represents the number of children issued benefits in a given month. This may be duplicative in instances where eligible children receive monthly benefit allotments instead of lump-sum benefit allotments
2. ITOs distributing S-EBT benefits using a WIC-like model report benefit issuances on a quarterly SF-425 financial status report.                                                                                                                                                           
3. S-EBT Administrative funds data displayed represents the Federal share of administrative expenditures as reported to FNS on the FNS-778/SF-425 SEBT.                                                      
4. Includes data reported on the SF-425 quarterly report for the Summer EBT Technology (SET) Grants.                                                                                             
5. For States and ITOs with approved waivers, benefits intended for the Summer 2024 operational period may be issued in FY 2025. Participation data displayed in Column B of this table will align with the month during which benefits were issued. Cost data related to FY24 benefits issued in FY 2025 will be displayed as September data in Colum C of this table.                         </t>
  </si>
  <si>
    <t>16c S-EBT-$</t>
  </si>
  <si>
    <t>Monthly Summer Electronic Benefit Transfer Program for Children</t>
  </si>
  <si>
    <t>2. The September number will continue to change until all multi-year grants of that source year are closed out.  FY 2025 WIC Other Costs include appropriation levels for the following:  Program Evaluation &amp; Monitoring ($12M), Technical Assistance ($400,000), Federal Admin and Oversight ($32.590M), and UPC Database ($1M). Also includes all WIC Pandemic grant outlays and unliquidated obligations.</t>
  </si>
  <si>
    <t>1. Does not include bonus commodities. 
2. Data from the SF-269/through FY2010 and the FNS-777/FY2011 onward (reported quarterly).
3. Includes data reported on the SF-425 quarterly for CN Farm to School (CN-F2S), CN Food Box Summer Demonstration Project (CN-FOODBOX-D), CN School Meals Research Cooperative Agreement (CN-SC-MEAL-R), Supplemental marketing and communications for Healthy Meals Incentives Initiative (CN-HMI-SUPP), Summer EBT Technology Grants (SEBT-TECH), Child Nutrition School Foodservice Workforce Study Cooperative Agreement Grant (CN-OPS-SFWS-23), Healthy Meals Incentives Recognition Awards and Sub-Grants for SFAs Spring Summit (CN-HMI-Summit), Child Nutrition Traditional Indigenous Foods Cooperative Agreement Grant (CN-TIF-CAG), Farm to School Technical Assistance Cooperative Agreement (CN-F2S-CoopTech), Child Nutrition Procurement Practices in Schools Meals Training Development (CN-Procurement-Training), Child Nutrition Procurement Practices in Schools Meals Training Developmen (CN-Procurement-Training), Food Safety Research (FS-RESEARCH), Child Nutrition School Breakfast Program Expansion Grants (CN-SBP-EXP), CN Healthy Meals Incentives Recognition Awards and Sub-Grants for School Food Authorities (PAN-CN-CRRSAA-HMI-RA), CN  Healthy Meals Incentives School Food System Transformation Challenge Sub-Grants (PAN-CN-CRRSAA-HMI-TG), CN OPS Equitable Access in Child Nutrition Programs (CN-OPS-EA), NSLP Equipment Grant (PAN-CN-ARPA-NSLPE), CN F2S State Agency Formula Grant (PAN-CN-ARPA-F2S-FG), Farm to School Shelburne Farms National Institute (CN-F2S-NATINST), CN Farm to School Racial Equity Learning Lab (CN-F2S-RACIALEQ), CN PEBT Administration Grant (PAN-CN-PEBT-Admin), CN Supply Chain Assistance Funding (CN-CCC), CN Farm-to-School Turnkey Grant (CN-F2S-TURNKEY), NSLP Coronavirus Local-level Costs (PAN-CN-CRRSAA), NSLP Emergency Operating Costs (PAN-CN-CRRSAA-EMOP), CACFP Emergency Operating Costs (PAN-CACFP-CRRSAA-EMOP), CN SFSP WIC EBT Pilot Food Funds v.5 (CN-SFSP-WICFOOD-5), Farm-to-School Grantee Gathering(CN-F2S-GATHERING), National School Lunch Program Equipment Grant v5(CN-NSLPE-v5), CN Summer Food Demonstration Grant(CN-SFSP-DEMO), Farm to School Regional Institute Grant(CN-F2S-REGINST), Culinary Institute of Child Nutrition (CN-ICN-CICN), CN grants including CN Farm-to-School State Agency Grants (CN-F2S-SA), Administrative Review and Training Programs (CN-ARTMI/ARTMII), CACFP Child Care Wellness (CN-CACFP-CCW), Community Garden Project (CN-CGP), Direct Certification Verification/Improvement (CN-DCV/DCI),  Fresh Fruit and Vegetables Programs (CN-FFVP), Food Safety Programs (CN-FSMI), Hunger Free Community Grants (CN-HFC), National School Lunch Program Equipment (CN-NSLPE), the Summer Food Service Program EBT pilot projects for WIC, SNAP, and Home Delivery Food Backpack (CN-SFSP-WIC, CN-SFSP-SNAP, CN-SFSP-HDFB), Team Nutrition (CN-TN), the Food Safety Center of Excellence (FS-CE), Healthy Hunger Free Kids Act Administration (CN-HHFKA-ADM) , Farm to School (CN-F2S-Impl/Plan), Farm to School Team (CN-F2S-TEAM), Farm to School Support Services (CN-F2S-SUPP),  NSLPE Equipment Grants, Second Round (CN-NSLPE2),  Farm to School Conference and Event Grants (CN-F2S-EVENT), National Food Service Management Institute - Chef's Move to School (CN-FSMI-CMTS), USDA Rural Child Poverty Nutrition Center (CN-OPS-RCPNC), Local Wellness Policy Surveillance System Cooperative Agreement (CN-OPS-LWPSS), Child Nutrition Professional Standards for All School Nutrition Employees (CN-PRO-STANDARD), Institute for Child Nutrition (CN-ICN), Institute for Child Nutrition-Food Safety (CN-ICN-FS), Institute for Child Nutrition - General Education (CN-ICN-GE), Institute of Child Nutrition (ICN) School Nutrition Strategies, Training, Action Plans, and Resources (CN-ICN-STAR), CN Farm to School Training Grant  (CN-F2S-TRAIN), CN CACFP Training Grants (CN-CACFP-TRAIN), SFSP SNAP EBT Pilot Food Funds (CN-SFSP-SNAPFOOD), CACFP Meal Service Training Grant (CN-CACFP-MEALTRAIN), Farm to School Training and Curricula (CN-F2S-TRNCUR), CN School Nutrition Training Grant for Allied Professional Organizations (CN-ALLIED), SFSP Rural Summer Meals Demonstration Program (CN-SFSP-RDEMO), CN Team Nutrition E-STAR Program Training Grant (CN-TN-ESTAR), CN Team Nutrition Training Grant for Innovative State Training Programs (CN-TN-INNOV) and SBP Special Grants, administrative and computer support.</t>
  </si>
  <si>
    <t>1. Expenditures include cash payments, entitlement commodities and cash-in-lieu, and bonus and TEFAP commodities, based on data from the SF-269/through FY2010 and the FNS-777/FY2011 onward (reported quarterly).   Also includes data reported on the SF-425 quarterly for CN Farm to School (CN-F2S), CN Food Box Summer Demonstration Project (CN-FOODBOX-D), CN School Meals Research Cooperative Agreement (CN-SC-MEAL-R), Supplemental marketing and communications for Healthy Meals Incentives Initiative (CN-HMI-SUPP), Summer EBT Technology Grants (SEBT-TECH), Child Nutrition School Foodservice Workforce Study Cooperative Agreement Grant (CN-OPS-SFWS-23), Healthy Meals Incentives Recognition Awards and Sub-Grants for SFAs Spring Summit (CN-HMI-Summit), Child Nutrition Traditional Indigenous Foods Cooperative Agreement Grant (CN-TIF-CAG), Farm to School Technical Assistance Cooperative Agreement (CN-F2S-CoopTech), Child Nutrition Procurement Practices in Schools Meals Training Development (CN-Procurement-Training), Food Safety Research (FS-RESEARCH), Child Nutrition School Breakfast Program Expansion Grants (CN-SBP-EXP), CN Healthy Meals Incentives Recognition Awards and Sub-Grants for School Food Authorities (PAN-CN-CRRSAA-HMI-RA), CN  Healthy Meals Incentives School Food System Transformation Challenge Sub-Grants (PAN-CN-CRRSAA-HMI-TG), CN OPS Equitable Access in Child Nutrition Programs (CN-OPS-EA), NSLP Equipment Grant (PAN-CN-ARPA-NSLPE), CN F2S State Agency Formula Grant (PAN-CN-ARPA-F2S-FG), Farm to School Shelburne Farms National Institute (CN-F2S-NATINST), CN Farm to School Racial Equity Learning Lab (CN-F2S-RACIALEQ), CN PEBT Administration Grant (PAN-CN-PEBT-Admin), CN Supply Chain Assistance Funding (CN-CCC), CN Farm-to-School Turnkey Grant (CN-F2S-TURNKEY), NSLP Coronavirus Local-level Costs (PAN-CN-CRRSAA), NSLP Emergency Operating Costs (PAN-CN-CRRSAA-EMOP), CACFP Emergency Operating Costs (PAN-CACFP-CRRSAA-EMOP), CN SFSP WIC EBT Pilot Food Funds v.5 (CN-SFSP-WICFOOD-5), Farm-to-School Grantee Gathering (CN-F2S-GATHERING), Farm to School Regional Institute Grant (CN-F2S-REGINST), Culinary Institute of Child Nutrition (CN-ICN-CICN), CN Farm-to-School State Agency Grants (CN-F2S-SA), CN grants including Administrative Review and Training Programs (CN-ARTMI/ARTMII), CACFP Child Care Wellness (CN-CACFP-CCW), Community Garden Project (CN-CGP), Direct Certification Verification/Improvement (CN-DCV/DCI),  Fresh Fruit and Vegetables Programs (CN-FFVP), Food Safety Programs (CN-FSMI), Hunger Free Community Grants (CN-HFC), National School Lunch Program Equipment (CN-NSLPE), the Summer Food Service Program EBT pilot projects for WIC, SNAP, and Home Delivery Food Backpack (CN-SFSP-WIC, CN-SFSP-SNAP, CN-SFSP-HDFB), Team Nutrition (CN-TN), the Food Safety Center of Excellence (FS-CE), Institute for Child Nutrition (CN-ICN), Institute for Child Nutrition-Food Safety (CN-ICN-FS), Institute for Child Nutrition - General Education (CN-ICN-GE), Institute of Child Nutrition (ICN) School Nutrition Strategies, Training, Action Plans, and Resources (CN-ICN-STAR), CN Farm to School Training Grant  (CN-F2S-TRAIN), CN CACFP Training Grants (CN-CACFP-TRAIN), SFSP SNAP EBT Pilot Food Funds (CN-SFSP-SNAPFOOD), CACFP Meal Service Training Grant (CN-CACFP-MEALTRAIN), Farm to School Training and Curricula (CN-F2S-TRNCUR), CN School Nutrition Training Grant for Allied Professional Organizations (CN-ALLIED), SFSP Rural Summer Meals Demonstration Program (CN-SFSP-RDEMO), CN Team Nutrition E-STAR Program Training Grant (CN-TN-ESTAR), CN Team Nutrition Training Grant for Innovative State Training Programs (CN-TN-INNOV) and SBP Special Grants, administrative and computer support.</t>
  </si>
  <si>
    <t>1. Does not include estimates for states which have not submitted reports.
2. Beginning in FY 2025, these elements are reported monthly 90 days after the close of the report period. Data is not available for the current Keydata month and is fragmentary for the month preceding.</t>
  </si>
  <si>
    <r>
      <t>Sponsors</t>
    </r>
    <r>
      <rPr>
        <b/>
        <vertAlign val="superscript"/>
        <sz val="8"/>
        <rFont val="Arial"/>
        <family val="2"/>
      </rPr>
      <t>2/</t>
    </r>
  </si>
  <si>
    <r>
      <t>Sites</t>
    </r>
    <r>
      <rPr>
        <b/>
        <vertAlign val="superscript"/>
        <sz val="8"/>
        <rFont val="Arial"/>
        <family val="2"/>
      </rPr>
      <t>2/</t>
    </r>
  </si>
  <si>
    <r>
      <t>Average Daily Attendance</t>
    </r>
    <r>
      <rPr>
        <b/>
        <vertAlign val="superscript"/>
        <sz val="8"/>
        <rFont val="Arial"/>
        <family val="2"/>
      </rPr>
      <t>2/</t>
    </r>
  </si>
  <si>
    <t>U.S. Summary,  FY 2025 - FY 2026</t>
  </si>
  <si>
    <t>June 2026</t>
  </si>
  <si>
    <t>--</t>
  </si>
  <si>
    <t>FY 2025</t>
  </si>
  <si>
    <t>Total 9 Months</t>
  </si>
  <si>
    <t>Generated from National Data Bank Version 8.2 PUBLIC on 09/11/2026</t>
  </si>
  <si>
    <t>National Data Bank Version 8.2 PUBLIC - U.S. Summary</t>
  </si>
  <si>
    <t>National Data Bank Version 8.2 PUBLIC- U.S. Summary</t>
  </si>
  <si>
    <t>National Data Bank Version 8.2PUBLIC- U.S. Summary</t>
  </si>
  <si>
    <t>National Data Bank Version 8.2 PUBLIC -U.S. Summary</t>
  </si>
  <si>
    <t>1. Effective FY20, "Total Participation" (Households and Persons) excludes the counts of participation for NAP Relief Grant, Disaster FNS-388(PR), and Disaster Supplements. The participation data reflected in those categories are a subset of the “Regular Ongoing” participation category. Total participation counts are averaged.</t>
  </si>
  <si>
    <r>
      <t xml:space="preserve">Total </t>
    </r>
    <r>
      <rPr>
        <b/>
        <vertAlign val="superscript"/>
        <sz val="8"/>
        <rFont val="Arial"/>
        <family val="2"/>
      </rPr>
      <t>2/, 3/</t>
    </r>
  </si>
  <si>
    <t>1. Totals are averaged; fiscal year computations are based on October through May plus September. Subtotals may not add to total due to rounding calculations.                                                            
2. The FNS-10 (Report of School Program Operations) report was revised and implemented beginning in FY 2025 to capture data related to SSO meals and meal service options separately from NSLP/SBP meals.                                                                                                                                                                                                                                                                                                                                                             3. Includes SSO average daily participation.</t>
  </si>
  <si>
    <r>
      <t xml:space="preserve">Average Daily Lunches </t>
    </r>
    <r>
      <rPr>
        <b/>
        <vertAlign val="superscript"/>
        <sz val="8"/>
        <rFont val="Arial"/>
        <family val="2"/>
      </rPr>
      <t>2/, 3/</t>
    </r>
  </si>
  <si>
    <r>
      <t xml:space="preserve">Average Daily Afterschool Snacks </t>
    </r>
    <r>
      <rPr>
        <b/>
        <vertAlign val="superscript"/>
        <sz val="8"/>
        <rFont val="Arial"/>
        <family val="2"/>
      </rPr>
      <t>2/, 3/</t>
    </r>
  </si>
  <si>
    <t>1. General assistance for all meals served, including full-price (paid).
2. School districts receive additional Section 4 reimbursements when they serve 60% or more of the children free or reduced meals.                                                                                                                   
3. Beginning October 1, 2012, school districts receive an additional 6 cents per meal reimbursement when they meet meal pattern requirements under the Healthy Hunger Free Kids Act of 2010.
4. The FNS-10 (Report of School Program Operations) report was revised and implemented beginning in FY 2025 to capture data related to SSO meals and meal service options separately from NSLP/SBP meals.                                                                                                                                                   
5. Based on earnings (meals x reimbursement rates). Includes earnings for Section 4, Section 11, and meal supplements served under Section 17A and earnings for SSO lunches, suppers and snacks.
6. Based on FNS-155/PCIMS/WBSCM data plus Kansas cash-in-lieu (earnings).</t>
  </si>
  <si>
    <t xml:space="preserve">1. Totals are averaged; fiscal year computations are based on October through May plus September. Subtotals may not add to total due to rounding calculations.
2. The FNS-10 (Report of School Program Operations) report was revised and implemented beginning in FY 2025 to capture data related to SSO meals and meal service options separately from NSLP/SBP meals.                                                                                                                                                                                                                                                                                                                                                                 3. Includes SSO average daily participation  </t>
  </si>
  <si>
    <r>
      <t>SSO Breakfasts</t>
    </r>
    <r>
      <rPr>
        <b/>
        <vertAlign val="superscript"/>
        <sz val="8"/>
        <rFont val="Arial"/>
        <family val="2"/>
      </rPr>
      <t xml:space="preserve"> 2/</t>
    </r>
  </si>
  <si>
    <t>1. The FNS-10 (Report of School Program Operations) report was revised and implemented beginning in FY 2025 to capture data related to SSO meals and meal service options separately from NSLP/SBP meals.                                                                                                                                                                                                                                                                                                                                                              
2. Totals are averaged; fiscal year computations are based on October thru May plus September.  Includes average daily SSO breakfasts. Average daily SSO meal reporting requirement for non-congregate meal service will not be fully implemented by all states until FY 2026.     
3. NSLP/SBP days of operation; sum excludes July and August.</t>
  </si>
  <si>
    <r>
      <t xml:space="preserve">Days of Operation </t>
    </r>
    <r>
      <rPr>
        <b/>
        <vertAlign val="superscript"/>
        <sz val="8"/>
        <rFont val="Arial"/>
        <family val="2"/>
      </rPr>
      <t>3/</t>
    </r>
  </si>
  <si>
    <t>1. The FNS-10 (Report of School Program Operations) report was revised and implemented beginning in FY 2025 to capture data related to SSO meals and meal service options separately from NSLP/SBP meals.                                                                                                                                                                                                                                                                                                                                                                                                     
2. Refers to full-price (paid) meals served in regular and severe-need schools.
3. Based on earnings (meals x reimbursement rates).</t>
  </si>
  <si>
    <t xml:space="preserve">1. The FNS-10 (Report of School Program Operations) report was revised and implemented beginning in FY 2025 to capture data related to SSO meals and meal service options separately from NSLP/SBP meals.     </t>
  </si>
  <si>
    <t>1. School districts receive additional Sec. 4 reimbursement when they serve 60% or more of children free or reduced price lunches.
2. Totals are averaged; fiscal year computations are based on October thru May plus September.                                                                                                                                                                                3. Includes SSO average daily meals. Average daily SSO meal reporting requirement for non-congregate meal service will not be fully implemented by all states until FY 2026.  
4. NSLP/SBP days of operation; sum excludes July and August.                                                                                                                                                             5. All 'AREA ELIGIBLE' schools and sites receive free snacks. 'AREA ELIGIBLE' means a school or site located in the attendance area of a school in which at least 50% of the enrolled children are eligible for free or reduced price meals.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</si>
</sst>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4" x14ac:knownFonts="1">
    <font>
      <sz val="10"/>
      <name val="Arial"/>
    </font>
    <font>
      <sz val="8"/>
      <name val="Arial"/>
      <family val="2"/>
    </font>
    <font>
      <b/>
      <sz val="8"/>
      <name val="Arial"/>
      <family val="2"/>
    </font>
    <font>
      <b/>
      <vertAlign val="superscript"/>
      <sz val="8"/>
      <name val="Arial"/>
      <family val="2"/>
    </font>
    <font>
      <sz val="10"/>
      <name val="Arial"/>
      <family val="2"/>
    </font>
    <font>
      <b/>
      <i/>
      <sz val="8"/>
      <color theme="0"/>
      <name val="Arial"/>
      <family val="2"/>
    </font>
    <font>
      <b/>
      <i/>
      <sz val="5"/>
      <color indexed="9"/>
      <name val="Arial"/>
      <family val="2"/>
    </font>
    <font>
      <i/>
      <sz val="8"/>
      <name val="Arial"/>
      <family val="2"/>
    </font>
    <font>
      <b/>
      <sz val="5"/>
      <name val="Arial"/>
      <family val="2"/>
    </font>
    <font>
      <b/>
      <sz val="10"/>
      <name val="Arial"/>
      <family val="2"/>
    </font>
    <font>
      <i/>
      <sz val="10"/>
      <color indexed="40"/>
      <name val="Arial"/>
      <family val="2"/>
    </font>
    <font>
      <b/>
      <i/>
      <sz val="10"/>
      <color theme="0"/>
      <name val="Arial"/>
      <family val="2"/>
    </font>
    <font>
      <sz val="11"/>
      <name val="Calibri"/>
      <family val="2"/>
    </font>
    <font>
      <sz val="8"/>
      <color rgb="FF222222"/>
      <name val="Arial"/>
      <family val="2"/>
    </font>
  </fonts>
  <fills count="6">
    <fill>
      <patternFill patternType="none"/>
    </fill>
    <fill>
      <patternFill patternType="gray125"/>
    </fill>
    <fill>
      <patternFill patternType="solid">
        <fgColor theme="1"/>
      </patternFill>
    </fill>
    <fill>
      <patternFill patternType="solid">
        <fgColor theme="0" tint="-0.14996795556505021"/>
        <bgColor indexed="65"/>
      </patternFill>
    </fill>
    <fill>
      <patternFill patternType="solid">
        <fgColor theme="1"/>
      </patternFill>
    </fill>
    <fill>
      <patternFill patternType="solid">
        <fgColor theme="0" tint="-0.14993743705557422"/>
        <bgColor indexed="65"/>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4" fillId="0" borderId="0"/>
  </cellStyleXfs>
  <cellXfs count="120">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horizontal="left"/>
    </xf>
    <xf numFmtId="0" fontId="1" fillId="0" borderId="1" xfId="0" applyFont="1" applyBorder="1"/>
    <xf numFmtId="0" fontId="2" fillId="0" borderId="0" xfId="0" applyFont="1" applyAlignment="1">
      <alignment horizontal="center"/>
    </xf>
    <xf numFmtId="0" fontId="2" fillId="0" borderId="1" xfId="0" applyFont="1" applyBorder="1"/>
    <xf numFmtId="0" fontId="2" fillId="0" borderId="1" xfId="0" applyFont="1" applyBorder="1" applyAlignment="1">
      <alignment horizontal="center"/>
    </xf>
    <xf numFmtId="0" fontId="1" fillId="0" borderId="1" xfId="0" applyFont="1" applyBorder="1" applyAlignment="1">
      <alignment horizontal="left"/>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3" fontId="1" fillId="0" borderId="0" xfId="0" applyNumberFormat="1" applyFont="1" applyAlignment="1">
      <alignment horizontal="right"/>
    </xf>
    <xf numFmtId="0" fontId="2" fillId="0" borderId="4" xfId="0" applyFont="1" applyBorder="1" applyAlignment="1">
      <alignment horizontal="left"/>
    </xf>
    <xf numFmtId="3" fontId="2" fillId="0" borderId="4" xfId="0" applyNumberFormat="1" applyFont="1" applyBorder="1" applyAlignment="1">
      <alignment horizontal="right"/>
    </xf>
    <xf numFmtId="0" fontId="2" fillId="0" borderId="1" xfId="0" applyFont="1" applyBorder="1" applyAlignment="1">
      <alignment horizontal="left"/>
    </xf>
    <xf numFmtId="3" fontId="2" fillId="0" borderId="1" xfId="0" applyNumberFormat="1" applyFont="1" applyBorder="1" applyAlignment="1">
      <alignment horizontal="right"/>
    </xf>
    <xf numFmtId="4" fontId="1" fillId="0" borderId="0" xfId="0" applyNumberFormat="1" applyFont="1" applyAlignment="1">
      <alignment horizontal="right"/>
    </xf>
    <xf numFmtId="4" fontId="2" fillId="0" borderId="4" xfId="0" applyNumberFormat="1" applyFont="1" applyBorder="1" applyAlignment="1">
      <alignment horizontal="right"/>
    </xf>
    <xf numFmtId="4" fontId="2" fillId="0" borderId="1" xfId="0" applyNumberFormat="1" applyFont="1" applyBorder="1" applyAlignment="1">
      <alignment horizontal="right"/>
    </xf>
    <xf numFmtId="164" fontId="1" fillId="0" borderId="0" xfId="0" applyNumberFormat="1" applyFont="1" applyAlignment="1">
      <alignment horizontal="right"/>
    </xf>
    <xf numFmtId="3" fontId="1" fillId="0" borderId="1" xfId="0" applyNumberFormat="1" applyFont="1" applyBorder="1" applyAlignment="1">
      <alignment horizontal="left"/>
    </xf>
    <xf numFmtId="3" fontId="1" fillId="0" borderId="1" xfId="0" applyNumberFormat="1" applyFont="1" applyBorder="1" applyAlignment="1">
      <alignment horizontal="right"/>
    </xf>
    <xf numFmtId="164" fontId="2" fillId="0" borderId="4" xfId="0" applyNumberFormat="1" applyFont="1" applyBorder="1" applyAlignment="1">
      <alignment horizontal="right"/>
    </xf>
    <xf numFmtId="164" fontId="2" fillId="0" borderId="1" xfId="0" applyNumberFormat="1" applyFont="1" applyBorder="1" applyAlignment="1">
      <alignment horizontal="right"/>
    </xf>
    <xf numFmtId="164" fontId="1" fillId="0" borderId="1" xfId="0" applyNumberFormat="1" applyFont="1" applyBorder="1" applyAlignment="1">
      <alignment horizontal="right"/>
    </xf>
    <xf numFmtId="0" fontId="2" fillId="0" borderId="0" xfId="0" applyFont="1"/>
    <xf numFmtId="0" fontId="4" fillId="0" borderId="0" xfId="0" applyFont="1"/>
    <xf numFmtId="0" fontId="4" fillId="0" borderId="0" xfId="0" applyFont="1" applyAlignment="1">
      <alignment wrapText="1"/>
    </xf>
    <xf numFmtId="0" fontId="5" fillId="0" borderId="8" xfId="0" applyFont="1" applyBorder="1" applyAlignment="1">
      <alignment vertical="center"/>
    </xf>
    <xf numFmtId="0" fontId="7" fillId="0" borderId="0" xfId="0" applyFont="1" applyAlignment="1">
      <alignment horizontal="center"/>
    </xf>
    <xf numFmtId="0" fontId="1" fillId="0" borderId="0" xfId="0" applyFont="1" applyAlignment="1">
      <alignment horizontal="center"/>
    </xf>
    <xf numFmtId="0" fontId="2" fillId="3" borderId="7" xfId="0" applyFont="1" applyFill="1" applyBorder="1" applyAlignment="1">
      <alignment horizontal="center" vertical="center"/>
    </xf>
    <xf numFmtId="0" fontId="2" fillId="3" borderId="1" xfId="0" applyFont="1" applyFill="1" applyBorder="1" applyAlignment="1">
      <alignment horizontal="center" vertical="center"/>
    </xf>
    <xf numFmtId="3" fontId="1" fillId="0" borderId="6" xfId="0" applyNumberFormat="1" applyFont="1" applyBorder="1"/>
    <xf numFmtId="3" fontId="1" fillId="0" borderId="0" xfId="0" applyNumberFormat="1" applyFont="1"/>
    <xf numFmtId="3" fontId="1" fillId="0" borderId="8" xfId="0" applyNumberFormat="1" applyFont="1" applyBorder="1"/>
    <xf numFmtId="3" fontId="1" fillId="0" borderId="11"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12" xfId="0" applyNumberFormat="1" applyFont="1" applyBorder="1" applyAlignment="1">
      <alignment horizontal="right" vertical="center"/>
    </xf>
    <xf numFmtId="3" fontId="1" fillId="0" borderId="9" xfId="0" applyNumberFormat="1" applyFont="1" applyBorder="1" applyAlignment="1">
      <alignment horizontal="right" vertical="center"/>
    </xf>
    <xf numFmtId="0" fontId="2" fillId="0" borderId="6" xfId="0" applyFont="1" applyBorder="1"/>
    <xf numFmtId="3" fontId="2" fillId="0" borderId="4" xfId="0" applyNumberFormat="1" applyFont="1" applyBorder="1" applyAlignment="1">
      <alignment horizontal="right" vertical="center"/>
    </xf>
    <xf numFmtId="0" fontId="9" fillId="0" borderId="0" xfId="0" applyFont="1"/>
    <xf numFmtId="3" fontId="2" fillId="0" borderId="1" xfId="0" applyNumberFormat="1" applyFont="1" applyBorder="1" applyAlignment="1">
      <alignment horizontal="right" vertical="center"/>
    </xf>
    <xf numFmtId="3" fontId="1" fillId="0" borderId="6" xfId="0" applyNumberFormat="1" applyFont="1" applyBorder="1" applyAlignment="1">
      <alignment horizontal="right" vertical="center"/>
    </xf>
    <xf numFmtId="3" fontId="1" fillId="0" borderId="4" xfId="0" applyNumberFormat="1" applyFont="1" applyBorder="1" applyAlignment="1">
      <alignment horizontal="right" vertical="center"/>
    </xf>
    <xf numFmtId="3" fontId="1" fillId="0" borderId="8" xfId="0" applyNumberFormat="1" applyFont="1" applyBorder="1" applyAlignment="1">
      <alignment horizontal="right" vertical="center"/>
    </xf>
    <xf numFmtId="3" fontId="1" fillId="0" borderId="7" xfId="0" applyNumberFormat="1" applyFont="1" applyBorder="1" applyAlignment="1">
      <alignment horizontal="right" vertical="center"/>
    </xf>
    <xf numFmtId="3" fontId="1" fillId="0" borderId="1" xfId="0" applyNumberFormat="1" applyFont="1" applyBorder="1" applyAlignment="1">
      <alignment horizontal="right" vertical="center"/>
    </xf>
    <xf numFmtId="3" fontId="2" fillId="0" borderId="0" xfId="0" applyNumberFormat="1" applyFont="1" applyAlignment="1">
      <alignment horizontal="right" vertical="center"/>
    </xf>
    <xf numFmtId="0" fontId="10" fillId="0" borderId="0" xfId="0" applyFont="1" applyAlignment="1">
      <alignment horizontal="center" vertical="center" wrapText="1"/>
    </xf>
    <xf numFmtId="3" fontId="2" fillId="0" borderId="0" xfId="0" applyNumberFormat="1" applyFont="1" applyAlignment="1">
      <alignment horizontal="right" vertical="center" wrapText="1"/>
    </xf>
    <xf numFmtId="3" fontId="2" fillId="0" borderId="1" xfId="0" applyNumberFormat="1" applyFont="1" applyBorder="1" applyAlignment="1">
      <alignment horizontal="right" vertical="center" wrapText="1"/>
    </xf>
    <xf numFmtId="0" fontId="2" fillId="5" borderId="7" xfId="0" applyFont="1" applyFill="1" applyBorder="1" applyAlignment="1">
      <alignment horizontal="center" vertical="center"/>
    </xf>
    <xf numFmtId="0" fontId="2" fillId="5" borderId="1" xfId="0" applyFont="1" applyFill="1" applyBorder="1" applyAlignment="1">
      <alignment horizontal="center" vertical="center"/>
    </xf>
    <xf numFmtId="3" fontId="1" fillId="0" borderId="4" xfId="0" applyNumberFormat="1" applyFont="1" applyBorder="1"/>
    <xf numFmtId="0" fontId="12" fillId="0" borderId="0" xfId="0" applyFont="1"/>
    <xf numFmtId="3" fontId="2" fillId="0" borderId="12" xfId="0" applyNumberFormat="1" applyFont="1" applyBorder="1" applyAlignment="1">
      <alignment horizontal="right" vertical="center"/>
    </xf>
    <xf numFmtId="3" fontId="2" fillId="0" borderId="9" xfId="0" applyNumberFormat="1" applyFont="1" applyBorder="1" applyAlignment="1">
      <alignment horizontal="right" vertical="center"/>
    </xf>
    <xf numFmtId="3" fontId="12" fillId="0" borderId="0" xfId="0" applyNumberFormat="1" applyFont="1"/>
    <xf numFmtId="3" fontId="2" fillId="0" borderId="8" xfId="0" applyNumberFormat="1" applyFont="1" applyBorder="1" applyAlignment="1">
      <alignment horizontal="right" vertical="center"/>
    </xf>
    <xf numFmtId="1" fontId="12" fillId="0" borderId="0" xfId="0" applyNumberFormat="1" applyFont="1" applyAlignment="1">
      <alignment horizontal="right" vertical="center"/>
    </xf>
    <xf numFmtId="1" fontId="12" fillId="0" borderId="0" xfId="0" applyNumberFormat="1" applyFont="1" applyAlignment="1">
      <alignment horizontal="right" vertical="center" wrapText="1"/>
    </xf>
    <xf numFmtId="0" fontId="1" fillId="0" borderId="8" xfId="0" applyFont="1" applyBorder="1" applyAlignment="1">
      <alignment horizontal="left"/>
    </xf>
    <xf numFmtId="0" fontId="1" fillId="0" borderId="12" xfId="0" applyFont="1" applyBorder="1" applyAlignment="1">
      <alignment horizontal="right"/>
    </xf>
    <xf numFmtId="0" fontId="1" fillId="0" borderId="9" xfId="0" applyFont="1" applyBorder="1" applyAlignment="1">
      <alignment horizontal="right"/>
    </xf>
    <xf numFmtId="3" fontId="1" fillId="0" borderId="0" xfId="0" applyNumberFormat="1" applyFont="1" applyAlignment="1">
      <alignment horizontal="right" vertical="top"/>
    </xf>
    <xf numFmtId="0" fontId="1" fillId="0" borderId="0" xfId="0" applyFont="1" applyAlignment="1">
      <alignment vertical="top"/>
    </xf>
    <xf numFmtId="164" fontId="1" fillId="0" borderId="0" xfId="0" applyNumberFormat="1" applyFont="1" applyAlignment="1">
      <alignment horizontal="right" vertical="top"/>
    </xf>
    <xf numFmtId="3" fontId="1" fillId="0" borderId="1" xfId="0" applyNumberFormat="1" applyFont="1" applyBorder="1" applyAlignment="1">
      <alignment horizontal="right" vertical="top"/>
    </xf>
    <xf numFmtId="1" fontId="1" fillId="0" borderId="0" xfId="0" applyNumberFormat="1" applyFont="1" applyAlignment="1">
      <alignment horizontal="right" vertical="top"/>
    </xf>
    <xf numFmtId="0" fontId="1" fillId="0" borderId="4" xfId="0" applyFont="1" applyBorder="1"/>
    <xf numFmtId="0" fontId="2" fillId="0" borderId="10" xfId="0" applyFont="1" applyBorder="1" applyAlignment="1">
      <alignment horizontal="center" vertical="center" wrapText="1"/>
    </xf>
    <xf numFmtId="14" fontId="1" fillId="0" borderId="0" xfId="0" applyNumberFormat="1" applyFont="1" applyAlignment="1">
      <alignment horizontal="right"/>
    </xf>
    <xf numFmtId="3" fontId="0" fillId="0" borderId="0" xfId="0" applyNumberFormat="1"/>
    <xf numFmtId="0" fontId="1" fillId="0" borderId="4" xfId="0" applyFont="1" applyBorder="1"/>
    <xf numFmtId="0" fontId="1" fillId="0" borderId="0" xfId="0" applyFont="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xf numFmtId="0" fontId="1" fillId="0" borderId="0" xfId="0" applyFont="1" applyAlignment="1">
      <alignment horizontal="center"/>
    </xf>
    <xf numFmtId="0" fontId="9" fillId="0" borderId="0" xfId="0" applyFont="1" applyAlignment="1">
      <alignment horizontal="center"/>
    </xf>
    <xf numFmtId="0" fontId="9" fillId="0" borderId="1" xfId="0" applyFont="1" applyBorder="1" applyAlignment="1">
      <alignment horizontal="center"/>
    </xf>
    <xf numFmtId="0" fontId="9" fillId="0" borderId="3" xfId="0" applyFont="1" applyBorder="1" applyAlignment="1">
      <alignment horizontal="center" vertical="center" wrapText="1"/>
    </xf>
    <xf numFmtId="0" fontId="2" fillId="3" borderId="0" xfId="0" applyFont="1" applyFill="1" applyAlignment="1">
      <alignment horizontal="center" vertical="center"/>
    </xf>
    <xf numFmtId="0" fontId="2" fillId="3" borderId="1" xfId="0" applyFont="1" applyFill="1" applyBorder="1" applyAlignment="1">
      <alignment horizontal="center" vertical="center"/>
    </xf>
    <xf numFmtId="0" fontId="2" fillId="3" borderId="11" xfId="0" applyFont="1" applyFill="1" applyBorder="1" applyAlignment="1">
      <alignment horizontal="center"/>
    </xf>
    <xf numFmtId="0" fontId="9" fillId="3" borderId="1" xfId="0" applyFont="1" applyFill="1" applyBorder="1" applyAlignment="1">
      <alignment horizontal="center" vertical="center"/>
    </xf>
    <xf numFmtId="0" fontId="1" fillId="0" borderId="0" xfId="0" applyFont="1" applyAlignment="1">
      <alignment horizontal="left" wrapText="1"/>
    </xf>
    <xf numFmtId="0" fontId="4" fillId="0" borderId="0" xfId="0" applyFont="1" applyAlignment="1">
      <alignment horizontal="left" wrapText="1"/>
    </xf>
    <xf numFmtId="0" fontId="5" fillId="2" borderId="11" xfId="0" applyFont="1" applyFill="1" applyBorder="1" applyAlignment="1">
      <alignment horizontal="center" vertical="center"/>
    </xf>
    <xf numFmtId="0" fontId="11" fillId="2" borderId="11" xfId="0" applyFont="1" applyFill="1" applyBorder="1" applyAlignment="1">
      <alignment horizontal="center" vertical="center"/>
    </xf>
    <xf numFmtId="0" fontId="5" fillId="2" borderId="11"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6" xfId="0" applyFont="1" applyFill="1" applyBorder="1" applyAlignment="1">
      <alignment horizontal="center" vertical="center"/>
    </xf>
    <xf numFmtId="0" fontId="2" fillId="0" borderId="12" xfId="0" applyFont="1" applyBorder="1" applyAlignment="1">
      <alignment horizontal="right" vertical="center" wrapText="1"/>
    </xf>
    <xf numFmtId="0" fontId="9" fillId="0" borderId="9" xfId="0" applyFont="1" applyBorder="1" applyAlignment="1">
      <alignment horizontal="right" vertical="center" wrapText="1"/>
    </xf>
    <xf numFmtId="0" fontId="5" fillId="4" borderId="11"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5" fillId="4" borderId="11"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6" xfId="0" applyFont="1" applyFill="1" applyBorder="1" applyAlignment="1">
      <alignment horizontal="center" vertical="center"/>
    </xf>
    <xf numFmtId="0" fontId="2" fillId="5" borderId="11" xfId="0" applyFont="1" applyFill="1" applyBorder="1" applyAlignment="1">
      <alignment horizontal="center"/>
    </xf>
    <xf numFmtId="0" fontId="2" fillId="5" borderId="0" xfId="0" applyFont="1" applyFill="1" applyAlignment="1">
      <alignment horizontal="center"/>
    </xf>
    <xf numFmtId="0" fontId="2" fillId="5" borderId="0" xfId="0" applyFont="1" applyFill="1" applyAlignment="1">
      <alignment horizontal="center" vertical="center"/>
    </xf>
    <xf numFmtId="0" fontId="9" fillId="5" borderId="1" xfId="0" applyFont="1" applyFill="1" applyBorder="1" applyAlignment="1">
      <alignment horizontal="center" vertical="center"/>
    </xf>
    <xf numFmtId="0" fontId="1" fillId="0" borderId="0" xfId="0" applyFont="1" applyAlignment="1">
      <alignment horizontal="left"/>
    </xf>
    <xf numFmtId="0" fontId="4" fillId="0" borderId="0" xfId="0" applyFont="1" applyAlignment="1">
      <alignment horizontal="left"/>
    </xf>
    <xf numFmtId="0" fontId="1" fillId="0" borderId="4" xfId="0" applyFont="1" applyBorder="1" applyAlignment="1">
      <alignment horizontal="center"/>
    </xf>
    <xf numFmtId="0" fontId="1" fillId="0" borderId="0" xfId="0" applyFont="1"/>
    <xf numFmtId="0" fontId="4" fillId="0" borderId="4" xfId="0" applyFont="1" applyBorder="1"/>
    <xf numFmtId="0" fontId="13" fillId="0" borderId="0" xfId="0"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C25"/>
  <sheetViews>
    <sheetView showGridLines="0" zoomScaleNormal="100" workbookViewId="0"/>
  </sheetViews>
  <sheetFormatPr defaultRowHeight="12.75" x14ac:dyDescent="0.2"/>
  <cols>
    <col min="1" max="1" width="31.42578125" customWidth="1"/>
    <col min="2" max="2" width="60" customWidth="1"/>
    <col min="3" max="3" width="30" customWidth="1"/>
  </cols>
  <sheetData>
    <row r="1" spans="1:3" ht="24" customHeight="1" x14ac:dyDescent="0.2"/>
    <row r="2" spans="1:3" ht="24" customHeight="1" x14ac:dyDescent="0.2"/>
    <row r="3" spans="1:3" ht="12" customHeight="1" x14ac:dyDescent="0.2">
      <c r="A3" s="86" t="s">
        <v>0</v>
      </c>
      <c r="B3" s="86"/>
      <c r="C3" s="86"/>
    </row>
    <row r="4" spans="1:3" ht="12" customHeight="1" x14ac:dyDescent="0.2">
      <c r="A4" s="86" t="s">
        <v>1</v>
      </c>
      <c r="B4" s="86"/>
      <c r="C4" s="86"/>
    </row>
    <row r="5" spans="1:3" ht="24" customHeight="1" x14ac:dyDescent="0.2"/>
    <row r="6" spans="1:3" ht="24" customHeight="1" x14ac:dyDescent="0.2"/>
    <row r="7" spans="1:3" ht="24" customHeight="1" x14ac:dyDescent="0.2"/>
    <row r="8" spans="1:3" ht="24" customHeight="1" x14ac:dyDescent="0.2">
      <c r="A8" s="86" t="s">
        <v>420</v>
      </c>
      <c r="B8" s="86"/>
      <c r="C8" s="86"/>
    </row>
    <row r="9" spans="1:3" ht="24" customHeight="1" x14ac:dyDescent="0.2">
      <c r="A9" s="86" t="s">
        <v>425</v>
      </c>
      <c r="B9" s="86"/>
      <c r="C9" s="86"/>
    </row>
    <row r="10" spans="1:3" ht="24" customHeight="1" x14ac:dyDescent="0.2">
      <c r="A10" s="86" t="s">
        <v>421</v>
      </c>
      <c r="B10" s="86"/>
      <c r="C10" s="86"/>
    </row>
    <row r="11" spans="1:3" ht="24" customHeight="1" x14ac:dyDescent="0.2"/>
    <row r="12" spans="1:3" ht="24" customHeight="1" x14ac:dyDescent="0.2"/>
    <row r="13" spans="1:3" ht="24" customHeight="1" x14ac:dyDescent="0.2">
      <c r="A13" s="86" t="s">
        <v>333</v>
      </c>
      <c r="B13" s="86"/>
      <c r="C13" s="86"/>
    </row>
    <row r="14" spans="1:3" ht="24" customHeight="1" x14ac:dyDescent="0.2">
      <c r="A14" s="86" t="s">
        <v>2</v>
      </c>
      <c r="B14" s="86"/>
      <c r="C14" s="86"/>
    </row>
    <row r="15" spans="1:3" ht="24" customHeight="1" x14ac:dyDescent="0.2">
      <c r="A15" s="86" t="s">
        <v>3</v>
      </c>
      <c r="B15" s="86"/>
      <c r="C15" s="86"/>
    </row>
    <row r="16" spans="1:3" ht="24" customHeight="1" x14ac:dyDescent="0.2">
      <c r="A16" s="86" t="s">
        <v>4</v>
      </c>
      <c r="B16" s="86"/>
      <c r="C16" s="86"/>
    </row>
    <row r="17" spans="1:3" ht="24" customHeight="1" x14ac:dyDescent="0.2">
      <c r="A17" s="86" t="s">
        <v>5</v>
      </c>
      <c r="B17" s="86"/>
      <c r="C17" s="86"/>
    </row>
    <row r="18" spans="1:3" ht="12" customHeight="1" x14ac:dyDescent="0.2"/>
    <row r="19" spans="1:3" ht="12" customHeight="1" x14ac:dyDescent="0.2"/>
    <row r="20" spans="1:3" ht="7.5" customHeight="1" x14ac:dyDescent="0.2">
      <c r="A20" s="75"/>
      <c r="B20" s="75"/>
      <c r="C20" s="75"/>
    </row>
    <row r="21" spans="1:3" ht="12" customHeight="1" x14ac:dyDescent="0.2">
      <c r="A21" s="2" t="s">
        <v>6</v>
      </c>
      <c r="B21" s="3" t="s">
        <v>7</v>
      </c>
    </row>
    <row r="22" spans="1:3" ht="12" customHeight="1" x14ac:dyDescent="0.2">
      <c r="A22" s="1"/>
      <c r="B22" s="3" t="s">
        <v>8</v>
      </c>
    </row>
    <row r="23" spans="1:3" ht="18" customHeight="1" x14ac:dyDescent="0.2">
      <c r="A23" s="1"/>
      <c r="B23" s="3" t="s">
        <v>9</v>
      </c>
    </row>
    <row r="24" spans="1:3" ht="12" customHeight="1" x14ac:dyDescent="0.2">
      <c r="A24" s="1"/>
      <c r="B24" s="3" t="s">
        <v>10</v>
      </c>
    </row>
    <row r="25" spans="1:3" ht="7.5" customHeight="1" x14ac:dyDescent="0.2">
      <c r="A25" s="85"/>
      <c r="B25" s="85"/>
      <c r="C25" s="85"/>
    </row>
  </sheetData>
  <mergeCells count="12">
    <mergeCell ref="A3:C3"/>
    <mergeCell ref="A4:C4"/>
    <mergeCell ref="A8:C8"/>
    <mergeCell ref="A9:C9"/>
    <mergeCell ref="A20:C20"/>
    <mergeCell ref="A25:C25"/>
    <mergeCell ref="A10:C10"/>
    <mergeCell ref="A13:C13"/>
    <mergeCell ref="A14:C14"/>
    <mergeCell ref="A15:C15"/>
    <mergeCell ref="A16:C16"/>
    <mergeCell ref="A17:C17"/>
  </mergeCells>
  <phoneticPr fontId="0" type="noConversion"/>
  <pageMargins left="0.75" right="0.5" top="0.75" bottom="0.5" header="0.5" footer="0.2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C47"/>
  <sheetViews>
    <sheetView showGridLines="0" workbookViewId="0">
      <selection activeCell="C1" sqref="C1"/>
    </sheetView>
  </sheetViews>
  <sheetFormatPr defaultRowHeight="12.75" x14ac:dyDescent="0.2"/>
  <cols>
    <col min="1" max="1" width="18.42578125" customWidth="1"/>
    <col min="2" max="2" width="85.7109375" customWidth="1"/>
  </cols>
  <sheetData>
    <row r="1" spans="1:3" ht="12" customHeight="1" x14ac:dyDescent="0.2">
      <c r="A1" s="3"/>
      <c r="B1" s="5" t="s">
        <v>11</v>
      </c>
    </row>
    <row r="2" spans="1:3" ht="12" customHeight="1" x14ac:dyDescent="0.2">
      <c r="A2" s="6" t="s">
        <v>12</v>
      </c>
      <c r="B2" s="7" t="s">
        <v>13</v>
      </c>
    </row>
    <row r="3" spans="1:3" ht="12" customHeight="1" x14ac:dyDescent="0.2">
      <c r="A3" s="3" t="s">
        <v>261</v>
      </c>
      <c r="B3" s="1" t="s">
        <v>14</v>
      </c>
    </row>
    <row r="4" spans="1:3" ht="12" customHeight="1" x14ac:dyDescent="0.2">
      <c r="A4" s="3" t="s">
        <v>316</v>
      </c>
      <c r="B4" s="1" t="s">
        <v>317</v>
      </c>
    </row>
    <row r="5" spans="1:3" ht="12" customHeight="1" x14ac:dyDescent="0.2">
      <c r="A5" s="3" t="s">
        <v>350</v>
      </c>
      <c r="B5" s="1" t="s">
        <v>351</v>
      </c>
    </row>
    <row r="6" spans="1:3" ht="12" customHeight="1" x14ac:dyDescent="0.2">
      <c r="A6" s="3" t="s">
        <v>367</v>
      </c>
      <c r="B6" s="1" t="s">
        <v>368</v>
      </c>
    </row>
    <row r="7" spans="1:3" ht="12" customHeight="1" x14ac:dyDescent="0.2">
      <c r="A7" s="3" t="s">
        <v>262</v>
      </c>
      <c r="B7" s="1" t="s">
        <v>15</v>
      </c>
    </row>
    <row r="8" spans="1:3" ht="12" customHeight="1" x14ac:dyDescent="0.2">
      <c r="A8" s="3" t="s">
        <v>263</v>
      </c>
      <c r="B8" s="1" t="s">
        <v>16</v>
      </c>
      <c r="C8" t="s">
        <v>299</v>
      </c>
    </row>
    <row r="9" spans="1:3" ht="12" customHeight="1" x14ac:dyDescent="0.2">
      <c r="A9" s="3" t="s">
        <v>264</v>
      </c>
      <c r="B9" s="1" t="s">
        <v>17</v>
      </c>
      <c r="C9" t="s">
        <v>300</v>
      </c>
    </row>
    <row r="10" spans="1:3" ht="12" customHeight="1" x14ac:dyDescent="0.2">
      <c r="A10" s="3" t="s">
        <v>265</v>
      </c>
      <c r="B10" s="1" t="s">
        <v>18</v>
      </c>
      <c r="C10" t="s">
        <v>301</v>
      </c>
    </row>
    <row r="11" spans="1:3" ht="12" customHeight="1" x14ac:dyDescent="0.2">
      <c r="A11" s="3" t="s">
        <v>266</v>
      </c>
      <c r="B11" s="1" t="s">
        <v>335</v>
      </c>
      <c r="C11" t="s">
        <v>302</v>
      </c>
    </row>
    <row r="12" spans="1:3" ht="12" customHeight="1" x14ac:dyDescent="0.2">
      <c r="A12" s="3" t="s">
        <v>267</v>
      </c>
      <c r="B12" s="1" t="s">
        <v>20</v>
      </c>
      <c r="C12" t="s">
        <v>303</v>
      </c>
    </row>
    <row r="13" spans="1:3" ht="12" customHeight="1" x14ac:dyDescent="0.2">
      <c r="A13" s="3" t="s">
        <v>268</v>
      </c>
      <c r="B13" s="1" t="s">
        <v>21</v>
      </c>
      <c r="C13" t="s">
        <v>304</v>
      </c>
    </row>
    <row r="14" spans="1:3" ht="12" customHeight="1" x14ac:dyDescent="0.2">
      <c r="A14" s="3" t="s">
        <v>269</v>
      </c>
      <c r="B14" s="1" t="s">
        <v>22</v>
      </c>
      <c r="C14" t="s">
        <v>305</v>
      </c>
    </row>
    <row r="15" spans="1:3" ht="12" customHeight="1" x14ac:dyDescent="0.2">
      <c r="A15" s="3" t="s">
        <v>270</v>
      </c>
      <c r="B15" s="1" t="s">
        <v>23</v>
      </c>
      <c r="C15" t="s">
        <v>306</v>
      </c>
    </row>
    <row r="16" spans="1:3" ht="12" customHeight="1" x14ac:dyDescent="0.2">
      <c r="A16" s="3" t="s">
        <v>271</v>
      </c>
      <c r="B16" s="1" t="s">
        <v>24</v>
      </c>
      <c r="C16" t="s">
        <v>307</v>
      </c>
    </row>
    <row r="17" spans="1:3" ht="12" customHeight="1" x14ac:dyDescent="0.2">
      <c r="A17" s="3" t="s">
        <v>272</v>
      </c>
      <c r="B17" s="1" t="s">
        <v>25</v>
      </c>
      <c r="C17" t="s">
        <v>308</v>
      </c>
    </row>
    <row r="18" spans="1:3" ht="12" customHeight="1" x14ac:dyDescent="0.2">
      <c r="A18" s="3" t="s">
        <v>273</v>
      </c>
      <c r="B18" s="1" t="s">
        <v>26</v>
      </c>
      <c r="C18" t="s">
        <v>309</v>
      </c>
    </row>
    <row r="19" spans="1:3" ht="12" customHeight="1" x14ac:dyDescent="0.2">
      <c r="A19" s="3" t="s">
        <v>274</v>
      </c>
      <c r="B19" s="1" t="s">
        <v>27</v>
      </c>
    </row>
    <row r="20" spans="1:3" ht="12" customHeight="1" x14ac:dyDescent="0.2">
      <c r="A20" s="3" t="s">
        <v>275</v>
      </c>
      <c r="B20" s="1" t="s">
        <v>28</v>
      </c>
    </row>
    <row r="21" spans="1:3" ht="12" customHeight="1" x14ac:dyDescent="0.2">
      <c r="A21" s="3" t="s">
        <v>276</v>
      </c>
      <c r="B21" s="1" t="s">
        <v>29</v>
      </c>
    </row>
    <row r="22" spans="1:3" ht="12" customHeight="1" x14ac:dyDescent="0.2">
      <c r="A22" s="3" t="s">
        <v>277</v>
      </c>
      <c r="B22" s="1" t="s">
        <v>30</v>
      </c>
    </row>
    <row r="23" spans="1:3" ht="12" customHeight="1" x14ac:dyDescent="0.2">
      <c r="A23" s="3" t="s">
        <v>278</v>
      </c>
      <c r="B23" s="1" t="s">
        <v>31</v>
      </c>
    </row>
    <row r="24" spans="1:3" ht="12" customHeight="1" x14ac:dyDescent="0.2">
      <c r="A24" s="3" t="s">
        <v>279</v>
      </c>
      <c r="B24" s="1" t="s">
        <v>32</v>
      </c>
    </row>
    <row r="25" spans="1:3" ht="12" customHeight="1" x14ac:dyDescent="0.2">
      <c r="A25" s="3" t="s">
        <v>280</v>
      </c>
      <c r="B25" s="1" t="s">
        <v>33</v>
      </c>
    </row>
    <row r="26" spans="1:3" ht="12" customHeight="1" x14ac:dyDescent="0.2">
      <c r="A26" s="3" t="s">
        <v>281</v>
      </c>
      <c r="B26" s="1" t="s">
        <v>34</v>
      </c>
    </row>
    <row r="27" spans="1:3" ht="12" customHeight="1" x14ac:dyDescent="0.2">
      <c r="A27" s="3" t="s">
        <v>282</v>
      </c>
      <c r="B27" s="1" t="s">
        <v>35</v>
      </c>
    </row>
    <row r="28" spans="1:3" ht="12" customHeight="1" x14ac:dyDescent="0.2">
      <c r="A28" s="3" t="s">
        <v>411</v>
      </c>
      <c r="B28" s="1" t="s">
        <v>412</v>
      </c>
    </row>
    <row r="29" spans="1:3" ht="12" customHeight="1" x14ac:dyDescent="0.2">
      <c r="A29" s="3" t="s">
        <v>283</v>
      </c>
      <c r="B29" s="1" t="s">
        <v>36</v>
      </c>
    </row>
    <row r="30" spans="1:3" ht="12" customHeight="1" x14ac:dyDescent="0.2">
      <c r="A30" s="3" t="s">
        <v>284</v>
      </c>
      <c r="B30" s="1" t="s">
        <v>37</v>
      </c>
    </row>
    <row r="31" spans="1:3" ht="12" customHeight="1" x14ac:dyDescent="0.2">
      <c r="A31" s="3" t="s">
        <v>285</v>
      </c>
      <c r="B31" s="1" t="s">
        <v>38</v>
      </c>
    </row>
    <row r="32" spans="1:3" ht="12" customHeight="1" x14ac:dyDescent="0.2">
      <c r="A32" s="3" t="s">
        <v>286</v>
      </c>
      <c r="B32" s="1" t="s">
        <v>39</v>
      </c>
    </row>
    <row r="33" spans="1:2" ht="12" customHeight="1" x14ac:dyDescent="0.2">
      <c r="A33" s="3" t="s">
        <v>297</v>
      </c>
      <c r="B33" s="1" t="s">
        <v>40</v>
      </c>
    </row>
    <row r="34" spans="1:2" ht="12" customHeight="1" x14ac:dyDescent="0.2">
      <c r="A34" s="3" t="s">
        <v>296</v>
      </c>
      <c r="B34" s="1" t="s">
        <v>41</v>
      </c>
    </row>
    <row r="35" spans="1:2" ht="12" customHeight="1" x14ac:dyDescent="0.2">
      <c r="A35" s="3" t="s">
        <v>298</v>
      </c>
      <c r="B35" s="1" t="s">
        <v>42</v>
      </c>
    </row>
    <row r="36" spans="1:2" ht="12" customHeight="1" x14ac:dyDescent="0.2">
      <c r="A36" s="3"/>
      <c r="B36" s="1"/>
    </row>
    <row r="37" spans="1:2" ht="12" customHeight="1" x14ac:dyDescent="0.2">
      <c r="A37" s="3" t="s">
        <v>287</v>
      </c>
      <c r="B37" s="1" t="s">
        <v>43</v>
      </c>
    </row>
    <row r="38" spans="1:2" ht="12" customHeight="1" x14ac:dyDescent="0.2">
      <c r="A38" s="3" t="s">
        <v>288</v>
      </c>
      <c r="B38" s="1" t="s">
        <v>43</v>
      </c>
    </row>
    <row r="39" spans="1:2" ht="12" customHeight="1" x14ac:dyDescent="0.2">
      <c r="A39" s="3" t="s">
        <v>289</v>
      </c>
      <c r="B39" s="1" t="s">
        <v>44</v>
      </c>
    </row>
    <row r="40" spans="1:2" ht="12" customHeight="1" x14ac:dyDescent="0.2">
      <c r="A40" s="3" t="s">
        <v>290</v>
      </c>
      <c r="B40" s="1" t="s">
        <v>45</v>
      </c>
    </row>
    <row r="41" spans="1:2" ht="12" customHeight="1" x14ac:dyDescent="0.2">
      <c r="A41" s="3" t="s">
        <v>291</v>
      </c>
      <c r="B41" s="1" t="s">
        <v>46</v>
      </c>
    </row>
    <row r="42" spans="1:2" ht="12" customHeight="1" x14ac:dyDescent="0.2">
      <c r="A42" s="3" t="s">
        <v>292</v>
      </c>
      <c r="B42" s="1" t="s">
        <v>47</v>
      </c>
    </row>
    <row r="43" spans="1:2" ht="12" customHeight="1" x14ac:dyDescent="0.2">
      <c r="A43" s="3" t="s">
        <v>293</v>
      </c>
      <c r="B43" s="1" t="s">
        <v>48</v>
      </c>
    </row>
    <row r="44" spans="1:2" ht="12" customHeight="1" x14ac:dyDescent="0.2">
      <c r="A44" s="3" t="s">
        <v>294</v>
      </c>
      <c r="B44" s="1" t="s">
        <v>49</v>
      </c>
    </row>
    <row r="45" spans="1:2" ht="12" customHeight="1" x14ac:dyDescent="0.2">
      <c r="A45" s="3" t="s">
        <v>295</v>
      </c>
      <c r="B45" s="1" t="s">
        <v>49</v>
      </c>
    </row>
    <row r="46" spans="1:2" ht="12" customHeight="1" x14ac:dyDescent="0.2">
      <c r="A46" s="8"/>
      <c r="B46" s="4"/>
    </row>
    <row r="47" spans="1:2" ht="12" customHeight="1" x14ac:dyDescent="0.2">
      <c r="A47" s="75" t="s">
        <v>334</v>
      </c>
      <c r="B47" s="75"/>
    </row>
  </sheetData>
  <mergeCells count="1">
    <mergeCell ref="A47:B47"/>
  </mergeCells>
  <phoneticPr fontId="0" type="noConversion"/>
  <pageMargins left="0.75" right="0.5" top="0.5" bottom="0.3" header="0.5" footer="0.2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42"/>
  <sheetViews>
    <sheetView showGridLines="0" workbookViewId="0">
      <selection sqref="A1:J1"/>
    </sheetView>
  </sheetViews>
  <sheetFormatPr defaultRowHeight="12.75" x14ac:dyDescent="0.2"/>
  <cols>
    <col min="1" max="1" width="11.42578125" customWidth="1"/>
    <col min="2" max="2" width="19.28515625" bestFit="1" customWidth="1"/>
    <col min="3" max="7" width="11.42578125" customWidth="1"/>
    <col min="8" max="8" width="12.42578125" customWidth="1"/>
    <col min="9" max="9" width="11.42578125" customWidth="1"/>
    <col min="10" max="11" width="15.7109375" customWidth="1"/>
  </cols>
  <sheetData>
    <row r="1" spans="1:11" ht="12" customHeight="1" x14ac:dyDescent="0.2">
      <c r="A1" s="81" t="s">
        <v>426</v>
      </c>
      <c r="B1" s="81"/>
      <c r="C1" s="81"/>
      <c r="D1" s="81"/>
      <c r="E1" s="81"/>
      <c r="F1" s="81"/>
      <c r="G1" s="81"/>
      <c r="H1" s="81"/>
      <c r="I1" s="81"/>
      <c r="J1" s="87"/>
      <c r="K1" s="73">
        <v>46276</v>
      </c>
    </row>
    <row r="2" spans="1:11" ht="12" customHeight="1" x14ac:dyDescent="0.2">
      <c r="A2" s="82" t="s">
        <v>319</v>
      </c>
      <c r="B2" s="82"/>
      <c r="C2" s="82"/>
      <c r="D2" s="82"/>
      <c r="E2" s="82"/>
      <c r="F2" s="82"/>
      <c r="G2" s="82"/>
      <c r="H2" s="82"/>
      <c r="I2" s="82"/>
      <c r="J2" s="88"/>
      <c r="K2" s="1"/>
    </row>
    <row r="3" spans="1:11" ht="24" customHeight="1" x14ac:dyDescent="0.2">
      <c r="A3" s="77" t="s">
        <v>50</v>
      </c>
      <c r="B3" s="79" t="s">
        <v>320</v>
      </c>
      <c r="C3" s="79" t="s">
        <v>51</v>
      </c>
      <c r="D3" s="79" t="s">
        <v>52</v>
      </c>
      <c r="E3" s="84" t="s">
        <v>53</v>
      </c>
      <c r="F3" s="80"/>
      <c r="G3" s="79" t="s">
        <v>193</v>
      </c>
      <c r="H3" s="79" t="s">
        <v>310</v>
      </c>
      <c r="I3" s="79" t="s">
        <v>258</v>
      </c>
      <c r="J3" s="79" t="s">
        <v>355</v>
      </c>
      <c r="K3" s="83" t="s">
        <v>54</v>
      </c>
    </row>
    <row r="4" spans="1:11" ht="24" customHeight="1" x14ac:dyDescent="0.2">
      <c r="A4" s="78"/>
      <c r="B4" s="80"/>
      <c r="C4" s="80"/>
      <c r="D4" s="80"/>
      <c r="E4" s="10" t="s">
        <v>192</v>
      </c>
      <c r="F4" s="10" t="s">
        <v>336</v>
      </c>
      <c r="G4" s="80"/>
      <c r="H4" s="80"/>
      <c r="I4" s="80"/>
      <c r="J4" s="89"/>
      <c r="K4" s="84"/>
    </row>
    <row r="5" spans="1:11" ht="12" customHeight="1" x14ac:dyDescent="0.2">
      <c r="A5" s="1"/>
      <c r="B5" s="75" t="str">
        <f>REPT("-",125)&amp;" Dollars "&amp;REPT("-",135)</f>
        <v>----------------------------------------------------------------------------------------------------------------------------- Dollars ---------------------------------------------------------------------------------------------------------------------------------------</v>
      </c>
      <c r="C5" s="75"/>
      <c r="D5" s="75"/>
      <c r="E5" s="75"/>
      <c r="F5" s="75"/>
      <c r="G5" s="75"/>
      <c r="H5" s="75"/>
      <c r="I5" s="75"/>
      <c r="J5" s="75"/>
      <c r="K5" s="75"/>
    </row>
    <row r="6" spans="1:11" ht="12" customHeight="1" x14ac:dyDescent="0.2">
      <c r="A6" s="3" t="s">
        <v>423</v>
      </c>
    </row>
    <row r="7" spans="1:11" ht="12" customHeight="1" x14ac:dyDescent="0.2">
      <c r="A7" s="2" t="str">
        <f>"Oct "&amp;RIGHT(A6,4)-1</f>
        <v>Oct 2024</v>
      </c>
      <c r="B7" s="11">
        <v>8539958890</v>
      </c>
      <c r="C7" s="11">
        <v>3343480675.9899998</v>
      </c>
      <c r="D7" s="11">
        <v>478650.8</v>
      </c>
      <c r="E7" s="11">
        <v>1206412272</v>
      </c>
      <c r="F7" s="11">
        <v>23640029.861499999</v>
      </c>
      <c r="G7" s="11">
        <v>205984406.412</v>
      </c>
      <c r="H7" s="11">
        <v>6727854</v>
      </c>
      <c r="I7" s="11" t="s">
        <v>422</v>
      </c>
      <c r="J7" s="11" t="s">
        <v>422</v>
      </c>
      <c r="K7" s="11">
        <v>13326682779.063499</v>
      </c>
    </row>
    <row r="8" spans="1:11" ht="12" customHeight="1" x14ac:dyDescent="0.2">
      <c r="A8" s="2" t="str">
        <f>"Nov "&amp;RIGHT(A6,4)-1</f>
        <v>Nov 2024</v>
      </c>
      <c r="B8" s="11">
        <v>8394969498</v>
      </c>
      <c r="C8" s="11">
        <v>2586544859.1399999</v>
      </c>
      <c r="D8" s="11">
        <v>378887.96</v>
      </c>
      <c r="E8" s="11">
        <v>601994417</v>
      </c>
      <c r="F8" s="11">
        <v>23617313.781399999</v>
      </c>
      <c r="G8" s="11">
        <v>183556677.50639999</v>
      </c>
      <c r="H8" s="11">
        <v>16336095</v>
      </c>
      <c r="I8" s="11" t="s">
        <v>422</v>
      </c>
      <c r="J8" s="11" t="s">
        <v>422</v>
      </c>
      <c r="K8" s="11">
        <v>11807397748.3878</v>
      </c>
    </row>
    <row r="9" spans="1:11" ht="12" customHeight="1" x14ac:dyDescent="0.2">
      <c r="A9" s="2" t="str">
        <f>"Dec "&amp;RIGHT(A6,4)-1</f>
        <v>Dec 2024</v>
      </c>
      <c r="B9" s="11">
        <v>9670294344</v>
      </c>
      <c r="C9" s="11">
        <v>2569622075.02</v>
      </c>
      <c r="D9" s="11">
        <v>334721.40000000002</v>
      </c>
      <c r="E9" s="11">
        <v>588481758</v>
      </c>
      <c r="F9" s="11">
        <v>22913652.0517</v>
      </c>
      <c r="G9" s="11">
        <v>190198387.85370001</v>
      </c>
      <c r="H9" s="11">
        <v>14240273</v>
      </c>
      <c r="I9" s="11">
        <v>10254443</v>
      </c>
      <c r="J9" s="11" t="s">
        <v>422</v>
      </c>
      <c r="K9" s="11">
        <v>13066339654.325399</v>
      </c>
    </row>
    <row r="10" spans="1:11" ht="12" customHeight="1" x14ac:dyDescent="0.2">
      <c r="A10" s="2" t="str">
        <f>"Jan "&amp;RIGHT(A6,4)</f>
        <v>Jan 2025</v>
      </c>
      <c r="B10" s="11">
        <v>7995878053</v>
      </c>
      <c r="C10" s="11">
        <v>2687755849.8800001</v>
      </c>
      <c r="D10" s="11">
        <v>412914.82</v>
      </c>
      <c r="E10" s="11">
        <v>594384834</v>
      </c>
      <c r="F10" s="11">
        <v>23061701.972899999</v>
      </c>
      <c r="G10" s="11">
        <v>136999399.71990001</v>
      </c>
      <c r="H10" s="11">
        <v>14237741</v>
      </c>
      <c r="I10" s="11" t="s">
        <v>422</v>
      </c>
      <c r="J10" s="11" t="s">
        <v>422</v>
      </c>
      <c r="K10" s="11">
        <v>11452730494.392799</v>
      </c>
    </row>
    <row r="11" spans="1:11" ht="12" customHeight="1" x14ac:dyDescent="0.2">
      <c r="A11" s="2" t="str">
        <f>"Feb "&amp;RIGHT(A6,4)</f>
        <v>Feb 2025</v>
      </c>
      <c r="B11" s="11">
        <v>7940917238</v>
      </c>
      <c r="C11" s="11">
        <v>2738622002.25</v>
      </c>
      <c r="D11" s="11">
        <v>389433.81</v>
      </c>
      <c r="E11" s="11">
        <v>566996184</v>
      </c>
      <c r="F11" s="11">
        <v>23199240.335299999</v>
      </c>
      <c r="G11" s="11">
        <v>104308970.7304</v>
      </c>
      <c r="H11" s="11">
        <v>13849353</v>
      </c>
      <c r="I11" s="11" t="s">
        <v>422</v>
      </c>
      <c r="J11" s="11" t="s">
        <v>422</v>
      </c>
      <c r="K11" s="11">
        <v>11388282422.1257</v>
      </c>
    </row>
    <row r="12" spans="1:11" ht="12" customHeight="1" x14ac:dyDescent="0.2">
      <c r="A12" s="2" t="str">
        <f>"Mar "&amp;RIGHT(A6,4)</f>
        <v>Mar 2025</v>
      </c>
      <c r="B12" s="11">
        <v>9378456445</v>
      </c>
      <c r="C12" s="11">
        <v>3001033153.5500002</v>
      </c>
      <c r="D12" s="11">
        <v>383294.17</v>
      </c>
      <c r="E12" s="11">
        <v>575755801</v>
      </c>
      <c r="F12" s="11">
        <v>23931240.005399998</v>
      </c>
      <c r="G12" s="11">
        <v>131363954.3008</v>
      </c>
      <c r="H12" s="11">
        <v>12369418</v>
      </c>
      <c r="I12" s="11">
        <v>5925816</v>
      </c>
      <c r="J12" s="11" t="s">
        <v>422</v>
      </c>
      <c r="K12" s="11">
        <v>13129219122.026199</v>
      </c>
    </row>
    <row r="13" spans="1:11" ht="12" customHeight="1" x14ac:dyDescent="0.2">
      <c r="A13" s="2" t="str">
        <f>"Apr "&amp;RIGHT(A6,4)</f>
        <v>Apr 2025</v>
      </c>
      <c r="B13" s="11">
        <v>7946955580</v>
      </c>
      <c r="C13" s="11">
        <v>2955216290</v>
      </c>
      <c r="D13" s="11">
        <v>416043.05</v>
      </c>
      <c r="E13" s="11">
        <v>605572415</v>
      </c>
      <c r="F13" s="11">
        <v>23467497.645500001</v>
      </c>
      <c r="G13" s="11">
        <v>103927406.36409999</v>
      </c>
      <c r="H13" s="11">
        <v>14572662</v>
      </c>
      <c r="I13" s="11" t="s">
        <v>422</v>
      </c>
      <c r="J13" s="11" t="s">
        <v>422</v>
      </c>
      <c r="K13" s="11">
        <v>11650127894.059601</v>
      </c>
    </row>
    <row r="14" spans="1:11" ht="12" customHeight="1" x14ac:dyDescent="0.2">
      <c r="A14" s="2" t="str">
        <f>"May "&amp;RIGHT(A6,4)</f>
        <v>May 2025</v>
      </c>
      <c r="B14" s="11">
        <v>7900984021</v>
      </c>
      <c r="C14" s="11">
        <v>2809590368.8299999</v>
      </c>
      <c r="D14" s="11">
        <v>409996.54</v>
      </c>
      <c r="E14" s="11">
        <v>577595598</v>
      </c>
      <c r="F14" s="11">
        <v>23530733.575599998</v>
      </c>
      <c r="G14" s="11">
        <v>117529409.722</v>
      </c>
      <c r="H14" s="11">
        <v>15192049</v>
      </c>
      <c r="I14" s="11" t="s">
        <v>422</v>
      </c>
      <c r="J14" s="11" t="s">
        <v>422</v>
      </c>
      <c r="K14" s="11">
        <v>11444832176.667601</v>
      </c>
    </row>
    <row r="15" spans="1:11" ht="12" customHeight="1" x14ac:dyDescent="0.2">
      <c r="A15" s="2" t="str">
        <f>"Jun "&amp;RIGHT(A6,4)</f>
        <v>Jun 2025</v>
      </c>
      <c r="B15" s="11">
        <v>9334313115</v>
      </c>
      <c r="C15" s="11">
        <v>1291454040.5999999</v>
      </c>
      <c r="D15" s="11">
        <v>172457.82</v>
      </c>
      <c r="E15" s="11">
        <v>592079708</v>
      </c>
      <c r="F15" s="11">
        <v>23163139.802099999</v>
      </c>
      <c r="G15" s="11">
        <v>176852647.98769999</v>
      </c>
      <c r="H15" s="11">
        <v>11184553</v>
      </c>
      <c r="I15" s="11">
        <v>16376792</v>
      </c>
      <c r="J15" s="11" t="s">
        <v>422</v>
      </c>
      <c r="K15" s="11">
        <v>11445596454.209801</v>
      </c>
    </row>
    <row r="16" spans="1:11" ht="12" customHeight="1" x14ac:dyDescent="0.2">
      <c r="A16" s="2" t="str">
        <f>"Jul "&amp;RIGHT(A6,4)</f>
        <v>Jul 2025</v>
      </c>
      <c r="B16" s="11">
        <v>7851535921</v>
      </c>
      <c r="C16" s="11">
        <v>873789499.86500001</v>
      </c>
      <c r="D16" s="11">
        <v>245327.53</v>
      </c>
      <c r="E16" s="11">
        <v>585615431</v>
      </c>
      <c r="F16" s="11">
        <v>23425509.7663</v>
      </c>
      <c r="G16" s="11">
        <v>130210778.5914</v>
      </c>
      <c r="H16" s="11">
        <v>8636647</v>
      </c>
      <c r="I16" s="11" t="s">
        <v>422</v>
      </c>
      <c r="J16" s="11" t="s">
        <v>422</v>
      </c>
      <c r="K16" s="11">
        <v>9473459114.7527008</v>
      </c>
    </row>
    <row r="17" spans="1:11" ht="12" customHeight="1" x14ac:dyDescent="0.2">
      <c r="A17" s="2" t="str">
        <f>"Aug "&amp;RIGHT(A6,4)</f>
        <v>Aug 2025</v>
      </c>
      <c r="B17" s="11">
        <v>7819790595</v>
      </c>
      <c r="C17" s="11">
        <v>1979158682.6099999</v>
      </c>
      <c r="D17" s="11">
        <v>197870.17499999999</v>
      </c>
      <c r="E17" s="11">
        <v>575065585</v>
      </c>
      <c r="F17" s="11">
        <v>22694676.360599998</v>
      </c>
      <c r="G17" s="11">
        <v>125439340.89569999</v>
      </c>
      <c r="H17" s="11">
        <v>11629562</v>
      </c>
      <c r="I17" s="11" t="s">
        <v>422</v>
      </c>
      <c r="J17" s="11" t="s">
        <v>422</v>
      </c>
      <c r="K17" s="11">
        <v>10533976312.0413</v>
      </c>
    </row>
    <row r="18" spans="1:11" ht="12" customHeight="1" x14ac:dyDescent="0.2">
      <c r="A18" s="2" t="str">
        <f>"Sep "&amp;RIGHT(A6,4)</f>
        <v>Sep 2025</v>
      </c>
      <c r="B18" s="11">
        <v>9813350904</v>
      </c>
      <c r="C18" s="11">
        <v>3796925471.6300001</v>
      </c>
      <c r="D18" s="11">
        <v>427156.6875</v>
      </c>
      <c r="E18" s="11">
        <v>723670031</v>
      </c>
      <c r="F18" s="11">
        <v>95406939.265900001</v>
      </c>
      <c r="G18" s="11">
        <v>243949426.90920001</v>
      </c>
      <c r="H18" s="11">
        <v>24894893</v>
      </c>
      <c r="I18" s="11">
        <v>15159174</v>
      </c>
      <c r="J18" s="11" t="s">
        <v>422</v>
      </c>
      <c r="K18" s="11">
        <v>14713783996.492599</v>
      </c>
    </row>
    <row r="19" spans="1:11" ht="12" customHeight="1" x14ac:dyDescent="0.2">
      <c r="A19" s="12" t="s">
        <v>55</v>
      </c>
      <c r="B19" s="13">
        <v>102587404604</v>
      </c>
      <c r="C19" s="13">
        <v>30633192969.365002</v>
      </c>
      <c r="D19" s="13">
        <v>4246754.7625000002</v>
      </c>
      <c r="E19" s="13">
        <v>7793624034</v>
      </c>
      <c r="F19" s="13">
        <v>352051674.4242</v>
      </c>
      <c r="G19" s="13">
        <v>1850320806.9933</v>
      </c>
      <c r="H19" s="13">
        <v>163871100</v>
      </c>
      <c r="I19" s="13">
        <v>47716225</v>
      </c>
      <c r="J19" s="13" t="s">
        <v>422</v>
      </c>
      <c r="K19" s="13">
        <v>143432428168.54501</v>
      </c>
    </row>
    <row r="20" spans="1:11" ht="12" customHeight="1" x14ac:dyDescent="0.2">
      <c r="A20" s="14" t="s">
        <v>424</v>
      </c>
      <c r="B20" s="15">
        <v>77102727184</v>
      </c>
      <c r="C20" s="15">
        <v>23983319315.259998</v>
      </c>
      <c r="D20" s="15">
        <v>3376400.37</v>
      </c>
      <c r="E20" s="15">
        <v>5909272987</v>
      </c>
      <c r="F20" s="15">
        <v>210524549.0314</v>
      </c>
      <c r="G20" s="15">
        <v>1350721260.5969999</v>
      </c>
      <c r="H20" s="15">
        <v>118709998</v>
      </c>
      <c r="I20" s="15">
        <v>32557051</v>
      </c>
      <c r="J20" s="15" t="s">
        <v>422</v>
      </c>
      <c r="K20" s="15">
        <v>108711208745.25841</v>
      </c>
    </row>
    <row r="21" spans="1:11" ht="12" customHeight="1" x14ac:dyDescent="0.2">
      <c r="A21" s="3" t="str">
        <f>"FY "&amp;RIGHT(A6,4)+1</f>
        <v>FY 2026</v>
      </c>
    </row>
    <row r="22" spans="1:11" ht="12" customHeight="1" x14ac:dyDescent="0.2">
      <c r="A22" s="2" t="str">
        <f>"Oct "&amp;RIGHT(A6,4)</f>
        <v>Oct 2025</v>
      </c>
      <c r="B22" s="11">
        <v>7806754292</v>
      </c>
      <c r="C22" s="11">
        <v>3464864120.8049998</v>
      </c>
      <c r="D22" s="11">
        <v>423634.64250000002</v>
      </c>
      <c r="E22" s="11">
        <v>1113245498</v>
      </c>
      <c r="F22" s="11">
        <v>23215852.9285</v>
      </c>
      <c r="G22" s="11">
        <v>137037325.47620001</v>
      </c>
      <c r="H22" s="11">
        <v>35005</v>
      </c>
      <c r="I22" s="11" t="s">
        <v>422</v>
      </c>
      <c r="J22" s="11" t="s">
        <v>422</v>
      </c>
      <c r="K22" s="11">
        <v>12545575728.8522</v>
      </c>
    </row>
    <row r="23" spans="1:11" ht="12" customHeight="1" x14ac:dyDescent="0.2">
      <c r="A23" s="2" t="str">
        <f>"Nov "&amp;RIGHT(A6,4)</f>
        <v>Nov 2025</v>
      </c>
      <c r="B23" s="11">
        <v>7688586176</v>
      </c>
      <c r="C23" s="11">
        <v>2567726004.1950002</v>
      </c>
      <c r="D23" s="11">
        <v>326623.64750000002</v>
      </c>
      <c r="E23" s="11">
        <v>596259755</v>
      </c>
      <c r="F23" s="11">
        <v>23717999.003600001</v>
      </c>
      <c r="G23" s="11">
        <v>132704105.4307</v>
      </c>
      <c r="H23" s="11">
        <v>15276567</v>
      </c>
      <c r="I23" s="11" t="s">
        <v>422</v>
      </c>
      <c r="J23" s="11" t="s">
        <v>422</v>
      </c>
      <c r="K23" s="11">
        <v>11024597230.2768</v>
      </c>
    </row>
    <row r="24" spans="1:11" ht="12" customHeight="1" x14ac:dyDescent="0.2">
      <c r="A24" s="2" t="str">
        <f>"Dec "&amp;RIGHT(A6,4)</f>
        <v>Dec 2025</v>
      </c>
      <c r="B24" s="11">
        <v>8728662946</v>
      </c>
      <c r="C24" s="11">
        <v>2644213308.96</v>
      </c>
      <c r="D24" s="11">
        <v>299010.36249999999</v>
      </c>
      <c r="E24" s="11">
        <v>627966452</v>
      </c>
      <c r="F24" s="11">
        <v>52301921.992399998</v>
      </c>
      <c r="G24" s="11">
        <v>171549958.36410001</v>
      </c>
      <c r="H24" s="11">
        <v>8392903</v>
      </c>
      <c r="I24" s="11">
        <v>11170665</v>
      </c>
      <c r="J24" s="11" t="s">
        <v>422</v>
      </c>
      <c r="K24" s="11">
        <v>12244557165.679001</v>
      </c>
    </row>
    <row r="25" spans="1:11" ht="12" customHeight="1" x14ac:dyDescent="0.2">
      <c r="A25" s="2" t="str">
        <f>"Jan "&amp;RIGHT(A6,4)+1</f>
        <v>Jan 2026</v>
      </c>
      <c r="B25" s="11">
        <v>7286742105</v>
      </c>
      <c r="C25" s="11">
        <v>2657155453.6750002</v>
      </c>
      <c r="D25" s="11">
        <v>359210.315</v>
      </c>
      <c r="E25" s="11">
        <v>592265566</v>
      </c>
      <c r="F25" s="11">
        <v>22068874.421</v>
      </c>
      <c r="G25" s="11">
        <v>72897814.193599999</v>
      </c>
      <c r="H25" s="11">
        <v>13619703</v>
      </c>
      <c r="I25" s="11" t="s">
        <v>422</v>
      </c>
      <c r="J25" s="11" t="s">
        <v>422</v>
      </c>
      <c r="K25" s="11">
        <v>10645108726.604601</v>
      </c>
    </row>
    <row r="26" spans="1:11" ht="12" customHeight="1" x14ac:dyDescent="0.2">
      <c r="A26" s="2" t="str">
        <f>"Feb "&amp;RIGHT(A6,4)+1</f>
        <v>Feb 2026</v>
      </c>
      <c r="B26" s="11">
        <v>7155117628</v>
      </c>
      <c r="C26" s="11">
        <v>2794111482.0149999</v>
      </c>
      <c r="D26" s="11">
        <v>360627.875</v>
      </c>
      <c r="E26" s="11">
        <v>545943528</v>
      </c>
      <c r="F26" s="11">
        <v>23212098.3178</v>
      </c>
      <c r="G26" s="11">
        <v>62281810.9388</v>
      </c>
      <c r="H26" s="11">
        <v>8869884</v>
      </c>
      <c r="I26" s="11" t="s">
        <v>422</v>
      </c>
      <c r="J26" s="11" t="s">
        <v>422</v>
      </c>
      <c r="K26" s="11">
        <v>10589897059.146601</v>
      </c>
    </row>
    <row r="27" spans="1:11" ht="12" customHeight="1" x14ac:dyDescent="0.2">
      <c r="A27" s="2" t="str">
        <f>"Mar "&amp;RIGHT(A6,4)+1</f>
        <v>Mar 2026</v>
      </c>
      <c r="B27" s="11">
        <v>8416602676</v>
      </c>
      <c r="C27" s="11">
        <v>3148895470.835</v>
      </c>
      <c r="D27" s="11">
        <v>364698.82500000001</v>
      </c>
      <c r="E27" s="11">
        <v>591850364</v>
      </c>
      <c r="F27" s="11">
        <v>55526834.803099997</v>
      </c>
      <c r="G27" s="11">
        <v>109897878.6825</v>
      </c>
      <c r="H27" s="11">
        <v>9145115</v>
      </c>
      <c r="I27" s="11">
        <v>11579487</v>
      </c>
      <c r="J27" s="11" t="s">
        <v>422</v>
      </c>
      <c r="K27" s="11">
        <v>12343862525.145599</v>
      </c>
    </row>
    <row r="28" spans="1:11" ht="12" customHeight="1" x14ac:dyDescent="0.2">
      <c r="A28" s="2" t="str">
        <f>"Apr "&amp;RIGHT(A6,4)+1</f>
        <v>Apr 2026</v>
      </c>
      <c r="B28" s="11">
        <v>6954043631</v>
      </c>
      <c r="C28" s="11">
        <v>3000145228.6399999</v>
      </c>
      <c r="D28" s="11">
        <v>363723.73249999998</v>
      </c>
      <c r="E28" s="11">
        <v>563184526</v>
      </c>
      <c r="F28" s="11">
        <v>23157735.3301</v>
      </c>
      <c r="G28" s="11">
        <v>92772222.581499994</v>
      </c>
      <c r="H28" s="11">
        <v>10491909</v>
      </c>
      <c r="I28" s="11" t="s">
        <v>422</v>
      </c>
      <c r="J28" s="11" t="s">
        <v>422</v>
      </c>
      <c r="K28" s="11">
        <v>10644158976.2841</v>
      </c>
    </row>
    <row r="29" spans="1:11" ht="12" customHeight="1" x14ac:dyDescent="0.2">
      <c r="A29" s="2" t="str">
        <f>"May "&amp;RIGHT(A6,4)+1</f>
        <v>May 2026</v>
      </c>
      <c r="B29" s="11">
        <v>6867030529</v>
      </c>
      <c r="C29" s="11">
        <v>2695010094.5500002</v>
      </c>
      <c r="D29" s="11">
        <v>342631.9975</v>
      </c>
      <c r="E29" s="11">
        <v>560048588.42859995</v>
      </c>
      <c r="F29" s="11">
        <v>23490035.872200001</v>
      </c>
      <c r="G29" s="11">
        <v>120579667.8769</v>
      </c>
      <c r="H29" s="11">
        <v>10893427</v>
      </c>
      <c r="I29" s="11" t="s">
        <v>422</v>
      </c>
      <c r="J29" s="11" t="s">
        <v>422</v>
      </c>
      <c r="K29" s="11">
        <v>10277394974.725201</v>
      </c>
    </row>
    <row r="30" spans="1:11" ht="12" customHeight="1" x14ac:dyDescent="0.2">
      <c r="A30" s="2" t="str">
        <f>"Jun "&amp;RIGHT(A6,4)+1</f>
        <v>Jun 2026</v>
      </c>
      <c r="B30" s="11">
        <v>8249143852</v>
      </c>
      <c r="C30" s="11">
        <v>1461235408.4935999</v>
      </c>
      <c r="D30" s="11">
        <v>163284.48250000001</v>
      </c>
      <c r="E30" s="11">
        <v>631074698.67859995</v>
      </c>
      <c r="F30" s="11">
        <v>26146128.84</v>
      </c>
      <c r="G30" s="11">
        <v>153441932.77399999</v>
      </c>
      <c r="H30" s="11" t="s">
        <v>422</v>
      </c>
      <c r="I30" s="11">
        <v>-2395932</v>
      </c>
      <c r="J30" s="11" t="s">
        <v>422</v>
      </c>
      <c r="K30" s="11">
        <v>10518809373.2687</v>
      </c>
    </row>
    <row r="31" spans="1:11"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c r="K31" s="11" t="s">
        <v>422</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row>
    <row r="33" spans="1:11"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row>
    <row r="34" spans="1:11" ht="12" customHeight="1" x14ac:dyDescent="0.2">
      <c r="A34" s="12" t="s">
        <v>55</v>
      </c>
      <c r="B34" s="13">
        <v>69152683835</v>
      </c>
      <c r="C34" s="13">
        <v>24433356572.168598</v>
      </c>
      <c r="D34" s="13">
        <v>3003445.88</v>
      </c>
      <c r="E34" s="13">
        <v>5821838976.1071997</v>
      </c>
      <c r="F34" s="13">
        <v>272837481.50870001</v>
      </c>
      <c r="G34" s="13">
        <v>1053162716.3183</v>
      </c>
      <c r="H34" s="13">
        <v>76724513</v>
      </c>
      <c r="I34" s="13">
        <v>20354220</v>
      </c>
      <c r="J34" s="13" t="s">
        <v>422</v>
      </c>
      <c r="K34" s="13">
        <v>100833961759.9828</v>
      </c>
    </row>
    <row r="35" spans="1:11" ht="12" customHeight="1" x14ac:dyDescent="0.2">
      <c r="A35" s="14" t="str">
        <f>"Total "&amp;MID(A20,7,LEN(A20)-13)&amp;" Months"</f>
        <v>Total 9 Months</v>
      </c>
      <c r="B35" s="15">
        <v>69152683835</v>
      </c>
      <c r="C35" s="15">
        <v>24433356572.168598</v>
      </c>
      <c r="D35" s="15">
        <v>3003445.88</v>
      </c>
      <c r="E35" s="15">
        <v>5821838976.1071997</v>
      </c>
      <c r="F35" s="15">
        <v>272837481.50870001</v>
      </c>
      <c r="G35" s="15">
        <v>1053162716.3183</v>
      </c>
      <c r="H35" s="15">
        <v>76724513</v>
      </c>
      <c r="I35" s="15">
        <v>20354220</v>
      </c>
      <c r="J35" s="15" t="s">
        <v>422</v>
      </c>
      <c r="K35" s="15">
        <v>100833961759.9828</v>
      </c>
    </row>
    <row r="36" spans="1:11" ht="12" customHeight="1" x14ac:dyDescent="0.2">
      <c r="A36" s="75"/>
      <c r="B36" s="75"/>
      <c r="C36" s="75"/>
      <c r="D36" s="75"/>
      <c r="E36" s="75"/>
      <c r="F36" s="75"/>
      <c r="G36" s="75"/>
      <c r="H36" s="75"/>
      <c r="I36" s="75"/>
      <c r="J36" s="75"/>
      <c r="K36" s="75"/>
    </row>
    <row r="37" spans="1:11" ht="107.45" customHeight="1" x14ac:dyDescent="0.2">
      <c r="A37" s="76" t="s">
        <v>386</v>
      </c>
      <c r="B37" s="76"/>
      <c r="C37" s="76"/>
      <c r="D37" s="76"/>
      <c r="E37" s="76"/>
      <c r="F37" s="76"/>
      <c r="G37" s="76"/>
      <c r="H37" s="76"/>
      <c r="I37" s="76"/>
      <c r="J37" s="76"/>
      <c r="K37" s="76"/>
    </row>
    <row r="38" spans="1:11" ht="12.75" customHeight="1" x14ac:dyDescent="0.2">
      <c r="A38" s="26"/>
    </row>
    <row r="39" spans="1:11" x14ac:dyDescent="0.2">
      <c r="A39" s="26"/>
    </row>
    <row r="40" spans="1:11" x14ac:dyDescent="0.2">
      <c r="A40" s="26"/>
    </row>
    <row r="41" spans="1:11" x14ac:dyDescent="0.2">
      <c r="A41" s="26"/>
    </row>
    <row r="42" spans="1:11" x14ac:dyDescent="0.2">
      <c r="A42" s="26"/>
    </row>
  </sheetData>
  <mergeCells count="15">
    <mergeCell ref="A37:K37"/>
    <mergeCell ref="A36:K36"/>
    <mergeCell ref="B5:K5"/>
    <mergeCell ref="G3:G4"/>
    <mergeCell ref="H3:H4"/>
    <mergeCell ref="I3:I4"/>
    <mergeCell ref="K3:K4"/>
    <mergeCell ref="A1:J1"/>
    <mergeCell ref="A2:J2"/>
    <mergeCell ref="A3:A4"/>
    <mergeCell ref="B3:B4"/>
    <mergeCell ref="C3:C4"/>
    <mergeCell ref="D3:D4"/>
    <mergeCell ref="E3:F3"/>
    <mergeCell ref="J3:J4"/>
  </mergeCells>
  <phoneticPr fontId="0" type="noConversion"/>
  <pageMargins left="0.75" right="0.5" top="0.75" bottom="0.5" header="0.5" footer="0.25"/>
  <pageSetup scale="3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J37"/>
  <sheetViews>
    <sheetView showGridLines="0" zoomScaleNormal="100" workbookViewId="0">
      <selection sqref="A1:I1"/>
    </sheetView>
  </sheetViews>
  <sheetFormatPr defaultRowHeight="12.75" x14ac:dyDescent="0.2"/>
  <cols>
    <col min="1" max="5" width="11.42578125" customWidth="1"/>
    <col min="6" max="7" width="12.28515625" customWidth="1"/>
    <col min="8" max="8" width="12.42578125" customWidth="1"/>
    <col min="9" max="9" width="11.42578125" customWidth="1"/>
    <col min="10" max="10" width="12.5703125" bestFit="1" customWidth="1"/>
  </cols>
  <sheetData>
    <row r="1" spans="1:10" ht="12" customHeight="1" x14ac:dyDescent="0.2">
      <c r="A1" s="81" t="s">
        <v>426</v>
      </c>
      <c r="B1" s="81"/>
      <c r="C1" s="81"/>
      <c r="D1" s="81"/>
      <c r="E1" s="81"/>
      <c r="F1" s="81"/>
      <c r="G1" s="81"/>
      <c r="H1" s="81"/>
      <c r="I1" s="81"/>
      <c r="J1" s="73">
        <v>46276</v>
      </c>
    </row>
    <row r="2" spans="1:10" ht="12" customHeight="1" x14ac:dyDescent="0.2">
      <c r="A2" s="82" t="s">
        <v>315</v>
      </c>
      <c r="B2" s="82"/>
      <c r="C2" s="82"/>
      <c r="D2" s="82"/>
      <c r="E2" s="82"/>
      <c r="F2" s="82"/>
      <c r="G2" s="82"/>
      <c r="H2" s="82"/>
      <c r="I2" s="82"/>
      <c r="J2" s="1"/>
    </row>
    <row r="3" spans="1:10" ht="24" customHeight="1" x14ac:dyDescent="0.2">
      <c r="A3" s="77" t="s">
        <v>50</v>
      </c>
      <c r="B3" s="84" t="s">
        <v>194</v>
      </c>
      <c r="C3" s="80"/>
      <c r="D3" s="84" t="s">
        <v>56</v>
      </c>
      <c r="E3" s="80"/>
      <c r="F3" s="79" t="s">
        <v>195</v>
      </c>
      <c r="G3" s="79" t="s">
        <v>327</v>
      </c>
      <c r="H3" s="79" t="s">
        <v>57</v>
      </c>
      <c r="I3" s="79" t="s">
        <v>326</v>
      </c>
      <c r="J3" s="83" t="s">
        <v>58</v>
      </c>
    </row>
    <row r="4" spans="1:10" ht="24" customHeight="1" x14ac:dyDescent="0.2">
      <c r="A4" s="78"/>
      <c r="B4" s="10" t="s">
        <v>59</v>
      </c>
      <c r="C4" s="10" t="s">
        <v>60</v>
      </c>
      <c r="D4" s="10" t="s">
        <v>61</v>
      </c>
      <c r="E4" s="10" t="s">
        <v>201</v>
      </c>
      <c r="F4" s="80"/>
      <c r="G4" s="89"/>
      <c r="H4" s="80"/>
      <c r="I4" s="80"/>
      <c r="J4" s="84"/>
    </row>
    <row r="5" spans="1:10" ht="12" customHeight="1" x14ac:dyDescent="0.2">
      <c r="A5" s="1"/>
      <c r="B5" s="75" t="str">
        <f>REPT("-",17)&amp;" Number "&amp;REPT("-",17)</f>
        <v>----------------- Number -----------------</v>
      </c>
      <c r="C5" s="75"/>
      <c r="D5" s="75" t="str">
        <f>REPT("-",67)&amp;" Dollars "&amp;REPT("-",67)</f>
        <v>------------------------------------------------------------------- Dollars -------------------------------------------------------------------</v>
      </c>
      <c r="E5" s="75"/>
      <c r="F5" s="75"/>
      <c r="G5" s="75"/>
      <c r="H5" s="75"/>
      <c r="I5" s="75"/>
      <c r="J5" s="75"/>
    </row>
    <row r="6" spans="1:10" ht="12" customHeight="1" x14ac:dyDescent="0.2">
      <c r="A6" s="3" t="s">
        <v>423</v>
      </c>
    </row>
    <row r="7" spans="1:10" ht="12" customHeight="1" x14ac:dyDescent="0.2">
      <c r="A7" s="2" t="str">
        <f>"Oct "&amp;RIGHT(A6,4)-1</f>
        <v>Oct 2024</v>
      </c>
      <c r="B7" s="11">
        <v>23015135</v>
      </c>
      <c r="C7" s="11">
        <v>43254113</v>
      </c>
      <c r="D7" s="16">
        <v>196.65090000000001</v>
      </c>
      <c r="E7" s="11">
        <v>8505961057</v>
      </c>
      <c r="F7" s="11" t="s">
        <v>422</v>
      </c>
      <c r="G7" s="11" t="s">
        <v>422</v>
      </c>
      <c r="H7" s="11" t="s">
        <v>422</v>
      </c>
      <c r="I7" s="11">
        <v>33997833</v>
      </c>
      <c r="J7" s="11">
        <v>8539958890</v>
      </c>
    </row>
    <row r="8" spans="1:10" ht="12" customHeight="1" x14ac:dyDescent="0.2">
      <c r="A8" s="2" t="str">
        <f>"Nov "&amp;RIGHT(A6,4)-1</f>
        <v>Nov 2024</v>
      </c>
      <c r="B8" s="11">
        <v>22926215</v>
      </c>
      <c r="C8" s="11">
        <v>43014943</v>
      </c>
      <c r="D8" s="16">
        <v>194.37370000000001</v>
      </c>
      <c r="E8" s="11">
        <v>8360971665</v>
      </c>
      <c r="F8" s="11" t="s">
        <v>422</v>
      </c>
      <c r="G8" s="11" t="s">
        <v>422</v>
      </c>
      <c r="H8" s="11" t="s">
        <v>422</v>
      </c>
      <c r="I8" s="11">
        <v>33997833</v>
      </c>
      <c r="J8" s="11">
        <v>8394969498</v>
      </c>
    </row>
    <row r="9" spans="1:10" ht="12" customHeight="1" x14ac:dyDescent="0.2">
      <c r="A9" s="2" t="str">
        <f>"Dec "&amp;RIGHT(A6,4)-1</f>
        <v>Dec 2024</v>
      </c>
      <c r="B9" s="11">
        <v>22902505</v>
      </c>
      <c r="C9" s="11">
        <v>42957629</v>
      </c>
      <c r="D9" s="16">
        <v>191.09110000000001</v>
      </c>
      <c r="E9" s="11">
        <v>8208820790</v>
      </c>
      <c r="F9" s="11">
        <v>1238806088</v>
      </c>
      <c r="G9" s="11">
        <v>86600821</v>
      </c>
      <c r="H9" s="11">
        <v>102068812</v>
      </c>
      <c r="I9" s="11">
        <v>33997833</v>
      </c>
      <c r="J9" s="11">
        <v>9670294344</v>
      </c>
    </row>
    <row r="10" spans="1:10" ht="12" customHeight="1" x14ac:dyDescent="0.2">
      <c r="A10" s="2" t="str">
        <f>"Jan "&amp;RIGHT(A6,4)</f>
        <v>Jan 2025</v>
      </c>
      <c r="B10" s="11">
        <v>22706974</v>
      </c>
      <c r="C10" s="11">
        <v>42412762</v>
      </c>
      <c r="D10" s="16">
        <v>187.72370000000001</v>
      </c>
      <c r="E10" s="11">
        <v>7961880220</v>
      </c>
      <c r="F10" s="11" t="s">
        <v>422</v>
      </c>
      <c r="G10" s="11" t="s">
        <v>422</v>
      </c>
      <c r="H10" s="11" t="s">
        <v>422</v>
      </c>
      <c r="I10" s="11">
        <v>33997833</v>
      </c>
      <c r="J10" s="11">
        <v>7995878053</v>
      </c>
    </row>
    <row r="11" spans="1:10" ht="12" customHeight="1" x14ac:dyDescent="0.2">
      <c r="A11" s="2" t="str">
        <f>"Feb "&amp;RIGHT(A6,4)</f>
        <v>Feb 2025</v>
      </c>
      <c r="B11" s="11">
        <v>22600349</v>
      </c>
      <c r="C11" s="11">
        <v>42180556</v>
      </c>
      <c r="D11" s="16">
        <v>187.45410000000001</v>
      </c>
      <c r="E11" s="11">
        <v>7906919405</v>
      </c>
      <c r="F11" s="11" t="s">
        <v>422</v>
      </c>
      <c r="G11" s="11" t="s">
        <v>422</v>
      </c>
      <c r="H11" s="11" t="s">
        <v>422</v>
      </c>
      <c r="I11" s="11">
        <v>33997833</v>
      </c>
      <c r="J11" s="11">
        <v>7940917238</v>
      </c>
    </row>
    <row r="12" spans="1:10" ht="12" customHeight="1" x14ac:dyDescent="0.2">
      <c r="A12" s="2" t="str">
        <f>"Mar "&amp;RIGHT(A6,4)</f>
        <v>Mar 2025</v>
      </c>
      <c r="B12" s="11">
        <v>22633964</v>
      </c>
      <c r="C12" s="11">
        <v>42193871</v>
      </c>
      <c r="D12" s="16">
        <v>188.0804</v>
      </c>
      <c r="E12" s="11">
        <v>7935840025</v>
      </c>
      <c r="F12" s="11">
        <v>1245577822</v>
      </c>
      <c r="G12" s="11">
        <v>84067353</v>
      </c>
      <c r="H12" s="11">
        <v>78973412</v>
      </c>
      <c r="I12" s="11">
        <v>33997833</v>
      </c>
      <c r="J12" s="11">
        <v>9378456445</v>
      </c>
    </row>
    <row r="13" spans="1:10" ht="12" customHeight="1" x14ac:dyDescent="0.2">
      <c r="A13" s="2" t="str">
        <f>"Apr "&amp;RIGHT(A6,4)</f>
        <v>Apr 2025</v>
      </c>
      <c r="B13" s="11">
        <v>22531012</v>
      </c>
      <c r="C13" s="11">
        <v>41948816</v>
      </c>
      <c r="D13" s="16">
        <v>188.6336</v>
      </c>
      <c r="E13" s="11">
        <v>7912957747</v>
      </c>
      <c r="F13" s="11" t="s">
        <v>422</v>
      </c>
      <c r="G13" s="11" t="s">
        <v>422</v>
      </c>
      <c r="H13" s="11" t="s">
        <v>422</v>
      </c>
      <c r="I13" s="11">
        <v>33997833</v>
      </c>
      <c r="J13" s="11">
        <v>7946955580</v>
      </c>
    </row>
    <row r="14" spans="1:10" ht="12" customHeight="1" x14ac:dyDescent="0.2">
      <c r="A14" s="2" t="str">
        <f>"May "&amp;RIGHT(A6,4)</f>
        <v>May 2025</v>
      </c>
      <c r="B14" s="11">
        <v>22492407</v>
      </c>
      <c r="C14" s="11">
        <v>41844294</v>
      </c>
      <c r="D14" s="16">
        <v>188.00620000000001</v>
      </c>
      <c r="E14" s="11">
        <v>7866986188</v>
      </c>
      <c r="F14" s="11" t="s">
        <v>422</v>
      </c>
      <c r="G14" s="11" t="s">
        <v>422</v>
      </c>
      <c r="H14" s="11" t="s">
        <v>422</v>
      </c>
      <c r="I14" s="11">
        <v>33997833</v>
      </c>
      <c r="J14" s="11">
        <v>7900984021</v>
      </c>
    </row>
    <row r="15" spans="1:10" ht="12" customHeight="1" x14ac:dyDescent="0.2">
      <c r="A15" s="2" t="str">
        <f>"Jun "&amp;RIGHT(A6,4)</f>
        <v>Jun 2025</v>
      </c>
      <c r="B15" s="11">
        <v>22387590</v>
      </c>
      <c r="C15" s="11">
        <v>41674903</v>
      </c>
      <c r="D15" s="16">
        <v>187.00309999999999</v>
      </c>
      <c r="E15" s="11">
        <v>7793337293</v>
      </c>
      <c r="F15" s="11">
        <v>1305920179</v>
      </c>
      <c r="G15" s="11">
        <v>90273510</v>
      </c>
      <c r="H15" s="11">
        <v>110784300</v>
      </c>
      <c r="I15" s="11">
        <v>33997833</v>
      </c>
      <c r="J15" s="11">
        <v>9334313115</v>
      </c>
    </row>
    <row r="16" spans="1:10" ht="12" customHeight="1" x14ac:dyDescent="0.2">
      <c r="A16" s="2" t="str">
        <f>"Jul "&amp;RIGHT(A6,4)</f>
        <v>Jul 2025</v>
      </c>
      <c r="B16" s="11">
        <v>22349186</v>
      </c>
      <c r="C16" s="11">
        <v>41599407</v>
      </c>
      <c r="D16" s="16">
        <v>187.92429999999999</v>
      </c>
      <c r="E16" s="11">
        <v>7817538088</v>
      </c>
      <c r="F16" s="11" t="s">
        <v>422</v>
      </c>
      <c r="G16" s="11" t="s">
        <v>422</v>
      </c>
      <c r="H16" s="11" t="s">
        <v>422</v>
      </c>
      <c r="I16" s="11">
        <v>33997833</v>
      </c>
      <c r="J16" s="11">
        <v>7851535921</v>
      </c>
    </row>
    <row r="17" spans="1:10" ht="12" customHeight="1" x14ac:dyDescent="0.2">
      <c r="A17" s="2" t="str">
        <f>"Aug "&amp;RIGHT(A6,4)</f>
        <v>Aug 2025</v>
      </c>
      <c r="B17" s="11">
        <v>22251077</v>
      </c>
      <c r="C17" s="11">
        <v>41416423</v>
      </c>
      <c r="D17" s="16">
        <v>187.9881</v>
      </c>
      <c r="E17" s="11">
        <v>7785792762</v>
      </c>
      <c r="F17" s="11" t="s">
        <v>422</v>
      </c>
      <c r="G17" s="11" t="s">
        <v>422</v>
      </c>
      <c r="H17" s="11" t="s">
        <v>422</v>
      </c>
      <c r="I17" s="11">
        <v>33997833</v>
      </c>
      <c r="J17" s="11">
        <v>7819790595</v>
      </c>
    </row>
    <row r="18" spans="1:10" ht="12" customHeight="1" x14ac:dyDescent="0.2">
      <c r="A18" s="2" t="str">
        <f>"Sep "&amp;RIGHT(A6,4)</f>
        <v>Sep 2025</v>
      </c>
      <c r="B18" s="11">
        <v>22167322</v>
      </c>
      <c r="C18" s="11">
        <v>41208488</v>
      </c>
      <c r="D18" s="16">
        <v>187.11170000000001</v>
      </c>
      <c r="E18" s="11">
        <v>7710590239</v>
      </c>
      <c r="F18" s="11">
        <v>1713662703</v>
      </c>
      <c r="G18" s="11">
        <v>212169863</v>
      </c>
      <c r="H18" s="11">
        <v>142930262</v>
      </c>
      <c r="I18" s="11">
        <v>33997837</v>
      </c>
      <c r="J18" s="11">
        <v>9813350904</v>
      </c>
    </row>
    <row r="19" spans="1:10" ht="12" customHeight="1" x14ac:dyDescent="0.2">
      <c r="A19" s="12" t="s">
        <v>55</v>
      </c>
      <c r="B19" s="13">
        <v>22580311.333299998</v>
      </c>
      <c r="C19" s="13">
        <v>42142183.75</v>
      </c>
      <c r="D19" s="17">
        <v>189.374</v>
      </c>
      <c r="E19" s="13">
        <v>95767595479</v>
      </c>
      <c r="F19" s="13">
        <v>5503966792</v>
      </c>
      <c r="G19" s="13">
        <v>473111547</v>
      </c>
      <c r="H19" s="13">
        <v>434756786</v>
      </c>
      <c r="I19" s="13">
        <v>407974000</v>
      </c>
      <c r="J19" s="13">
        <v>102587404604</v>
      </c>
    </row>
    <row r="20" spans="1:10" ht="12" customHeight="1" x14ac:dyDescent="0.2">
      <c r="A20" s="14" t="s">
        <v>424</v>
      </c>
      <c r="B20" s="15">
        <v>22688461.222199999</v>
      </c>
      <c r="C20" s="15">
        <v>42386876.333300002</v>
      </c>
      <c r="D20" s="18">
        <v>189.92689999999999</v>
      </c>
      <c r="E20" s="15">
        <v>72453674390</v>
      </c>
      <c r="F20" s="15">
        <v>3790304089</v>
      </c>
      <c r="G20" s="15">
        <v>260941684</v>
      </c>
      <c r="H20" s="15">
        <v>291826524</v>
      </c>
      <c r="I20" s="15">
        <v>305980497</v>
      </c>
      <c r="J20" s="15">
        <v>77102727184</v>
      </c>
    </row>
    <row r="21" spans="1:10" ht="12" customHeight="1" x14ac:dyDescent="0.2">
      <c r="A21" s="3" t="str">
        <f>"FY "&amp;RIGHT(A6,4)+1</f>
        <v>FY 2026</v>
      </c>
      <c r="B21" s="11"/>
      <c r="C21" s="11"/>
      <c r="D21" s="11"/>
      <c r="E21" s="11"/>
      <c r="F21" s="11"/>
      <c r="G21" s="11"/>
      <c r="H21" s="11"/>
      <c r="I21" s="11"/>
      <c r="J21" s="11"/>
    </row>
    <row r="22" spans="1:10" ht="12" customHeight="1" x14ac:dyDescent="0.2">
      <c r="A22" s="2" t="str">
        <f>"Oct "&amp;RIGHT(A6,4)</f>
        <v>Oct 2025</v>
      </c>
      <c r="B22" s="11">
        <v>21923312</v>
      </c>
      <c r="C22" s="11">
        <v>40671594</v>
      </c>
      <c r="D22" s="16">
        <v>191.9461</v>
      </c>
      <c r="E22" s="11">
        <v>7806754292</v>
      </c>
      <c r="F22" s="11" t="s">
        <v>422</v>
      </c>
      <c r="G22" s="11" t="s">
        <v>422</v>
      </c>
      <c r="H22" s="11" t="s">
        <v>422</v>
      </c>
      <c r="I22" s="11" t="s">
        <v>422</v>
      </c>
      <c r="J22" s="11">
        <v>7806754292</v>
      </c>
    </row>
    <row r="23" spans="1:10" ht="12" customHeight="1" x14ac:dyDescent="0.2">
      <c r="A23" s="2" t="str">
        <f>"Nov "&amp;RIGHT(A6,4)</f>
        <v>Nov 2025</v>
      </c>
      <c r="B23" s="11">
        <v>21566734</v>
      </c>
      <c r="C23" s="11">
        <v>39999890</v>
      </c>
      <c r="D23" s="16">
        <v>192.21520000000001</v>
      </c>
      <c r="E23" s="11">
        <v>7688586176</v>
      </c>
      <c r="F23" s="11" t="s">
        <v>422</v>
      </c>
      <c r="G23" s="11" t="s">
        <v>422</v>
      </c>
      <c r="H23" s="11" t="s">
        <v>422</v>
      </c>
      <c r="I23" s="11" t="s">
        <v>422</v>
      </c>
      <c r="J23" s="11">
        <v>7688586176</v>
      </c>
    </row>
    <row r="24" spans="1:10" ht="12" customHeight="1" x14ac:dyDescent="0.2">
      <c r="A24" s="2" t="str">
        <f>"Dec "&amp;RIGHT(A6,4)</f>
        <v>Dec 2025</v>
      </c>
      <c r="B24" s="11">
        <v>21219357</v>
      </c>
      <c r="C24" s="11">
        <v>39207898</v>
      </c>
      <c r="D24" s="16">
        <v>191.09030000000001</v>
      </c>
      <c r="E24" s="11">
        <v>7492249108</v>
      </c>
      <c r="F24" s="11">
        <v>1143419354</v>
      </c>
      <c r="G24" s="11" t="s">
        <v>422</v>
      </c>
      <c r="H24" s="11">
        <v>92994484</v>
      </c>
      <c r="I24" s="11" t="s">
        <v>422</v>
      </c>
      <c r="J24" s="11">
        <v>8728662946</v>
      </c>
    </row>
    <row r="25" spans="1:10" ht="12" customHeight="1" x14ac:dyDescent="0.2">
      <c r="A25" s="2" t="str">
        <f>"Jan "&amp;RIGHT(A6,4)+1</f>
        <v>Jan 2026</v>
      </c>
      <c r="B25" s="11">
        <v>20884854</v>
      </c>
      <c r="C25" s="11">
        <v>38552133</v>
      </c>
      <c r="D25" s="16">
        <v>189.01009999999999</v>
      </c>
      <c r="E25" s="11">
        <v>7286742105</v>
      </c>
      <c r="F25" s="11" t="s">
        <v>422</v>
      </c>
      <c r="G25" s="11" t="s">
        <v>422</v>
      </c>
      <c r="H25" s="11" t="s">
        <v>422</v>
      </c>
      <c r="I25" s="11" t="s">
        <v>422</v>
      </c>
      <c r="J25" s="11">
        <v>7286742105</v>
      </c>
    </row>
    <row r="26" spans="1:10" ht="12" customHeight="1" x14ac:dyDescent="0.2">
      <c r="A26" s="2" t="str">
        <f>"Feb "&amp;RIGHT(A6,4)+1</f>
        <v>Feb 2026</v>
      </c>
      <c r="B26" s="11">
        <v>20584076</v>
      </c>
      <c r="C26" s="11">
        <v>37947123</v>
      </c>
      <c r="D26" s="16">
        <v>188.5549</v>
      </c>
      <c r="E26" s="11">
        <v>7155117628</v>
      </c>
      <c r="F26" s="11" t="s">
        <v>422</v>
      </c>
      <c r="G26" s="11" t="s">
        <v>422</v>
      </c>
      <c r="H26" s="11" t="s">
        <v>422</v>
      </c>
      <c r="I26" s="11" t="s">
        <v>422</v>
      </c>
      <c r="J26" s="11">
        <v>7155117628</v>
      </c>
    </row>
    <row r="27" spans="1:10" ht="12" customHeight="1" x14ac:dyDescent="0.2">
      <c r="A27" s="2" t="str">
        <f>"Mar "&amp;RIGHT(A6,4)+1</f>
        <v>Mar 2026</v>
      </c>
      <c r="B27" s="11">
        <v>20409459</v>
      </c>
      <c r="C27" s="11">
        <v>37531152</v>
      </c>
      <c r="D27" s="16">
        <v>187.74250000000001</v>
      </c>
      <c r="E27" s="11">
        <v>7046193425</v>
      </c>
      <c r="F27" s="11">
        <v>1272157672</v>
      </c>
      <c r="G27" s="11" t="s">
        <v>422</v>
      </c>
      <c r="H27" s="11">
        <v>98251579</v>
      </c>
      <c r="I27" s="11" t="s">
        <v>422</v>
      </c>
      <c r="J27" s="11">
        <v>8416602676</v>
      </c>
    </row>
    <row r="28" spans="1:10" ht="12" customHeight="1" x14ac:dyDescent="0.2">
      <c r="A28" s="2" t="str">
        <f>"Apr "&amp;RIGHT(A6,4)+1</f>
        <v>Apr 2026</v>
      </c>
      <c r="B28" s="11">
        <v>20178577</v>
      </c>
      <c r="C28" s="11">
        <v>37108727</v>
      </c>
      <c r="D28" s="16">
        <v>187.3964</v>
      </c>
      <c r="E28" s="11">
        <v>6954043631</v>
      </c>
      <c r="F28" s="11" t="s">
        <v>422</v>
      </c>
      <c r="G28" s="11" t="s">
        <v>422</v>
      </c>
      <c r="H28" s="11" t="s">
        <v>422</v>
      </c>
      <c r="I28" s="11" t="s">
        <v>422</v>
      </c>
      <c r="J28" s="11">
        <v>6954043631</v>
      </c>
    </row>
    <row r="29" spans="1:10" ht="12" customHeight="1" x14ac:dyDescent="0.2">
      <c r="A29" s="2" t="str">
        <f>"May "&amp;RIGHT(A6,4)+1</f>
        <v>May 2026</v>
      </c>
      <c r="B29" s="11">
        <v>19951747</v>
      </c>
      <c r="C29" s="11">
        <v>36685024</v>
      </c>
      <c r="D29" s="16">
        <v>187.18889999999999</v>
      </c>
      <c r="E29" s="11">
        <v>6867030529</v>
      </c>
      <c r="F29" s="11" t="s">
        <v>422</v>
      </c>
      <c r="G29" s="11" t="s">
        <v>422</v>
      </c>
      <c r="H29" s="11" t="s">
        <v>422</v>
      </c>
      <c r="I29" s="11" t="s">
        <v>422</v>
      </c>
      <c r="J29" s="11">
        <v>6867030529</v>
      </c>
    </row>
    <row r="30" spans="1:10" ht="12" customHeight="1" x14ac:dyDescent="0.2">
      <c r="A30" s="2" t="str">
        <f>"Jun "&amp;RIGHT(A6,4)+1</f>
        <v>Jun 2026</v>
      </c>
      <c r="B30" s="11">
        <v>19807327</v>
      </c>
      <c r="C30" s="11">
        <v>36352716</v>
      </c>
      <c r="D30" s="16">
        <v>186.53479999999999</v>
      </c>
      <c r="E30" s="11">
        <v>6781046574</v>
      </c>
      <c r="F30" s="11">
        <v>1373600891</v>
      </c>
      <c r="G30" s="11" t="s">
        <v>422</v>
      </c>
      <c r="H30" s="11">
        <v>94496387</v>
      </c>
      <c r="I30" s="11" t="s">
        <v>422</v>
      </c>
      <c r="J30" s="11">
        <v>8249143852</v>
      </c>
    </row>
    <row r="31" spans="1:10" ht="12" customHeight="1" x14ac:dyDescent="0.2">
      <c r="A31" s="2" t="str">
        <f>"Jul "&amp;RIGHT(A6,4)+1</f>
        <v>Jul 2026</v>
      </c>
      <c r="B31" s="11" t="s">
        <v>422</v>
      </c>
      <c r="C31" s="11" t="s">
        <v>422</v>
      </c>
      <c r="D31" s="16"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6"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6" t="s">
        <v>422</v>
      </c>
      <c r="E33" s="11" t="s">
        <v>422</v>
      </c>
      <c r="F33" s="11" t="s">
        <v>422</v>
      </c>
      <c r="G33" s="11" t="s">
        <v>422</v>
      </c>
      <c r="H33" s="11" t="s">
        <v>422</v>
      </c>
      <c r="I33" s="11" t="s">
        <v>422</v>
      </c>
      <c r="J33" s="11" t="s">
        <v>422</v>
      </c>
    </row>
    <row r="34" spans="1:10" ht="12" customHeight="1" x14ac:dyDescent="0.2">
      <c r="A34" s="12" t="s">
        <v>55</v>
      </c>
      <c r="B34" s="13">
        <v>20725049.222199999</v>
      </c>
      <c r="C34" s="13">
        <v>38228473</v>
      </c>
      <c r="D34" s="17">
        <v>189.14859999999999</v>
      </c>
      <c r="E34" s="13">
        <v>65077763468</v>
      </c>
      <c r="F34" s="13">
        <v>3789177917</v>
      </c>
      <c r="G34" s="13" t="s">
        <v>422</v>
      </c>
      <c r="H34" s="13">
        <v>285742450</v>
      </c>
      <c r="I34" s="13" t="s">
        <v>422</v>
      </c>
      <c r="J34" s="13">
        <v>69152683835</v>
      </c>
    </row>
    <row r="35" spans="1:10" ht="12" customHeight="1" x14ac:dyDescent="0.2">
      <c r="A35" s="14" t="str">
        <f>"Total "&amp;MID(A20,7,LEN(A20)-13)&amp;" Months"</f>
        <v>Total 9 Months</v>
      </c>
      <c r="B35" s="15">
        <v>20725049.222199999</v>
      </c>
      <c r="C35" s="15">
        <v>38228473</v>
      </c>
      <c r="D35" s="18">
        <v>189.14859999999999</v>
      </c>
      <c r="E35" s="15">
        <v>65077763468</v>
      </c>
      <c r="F35" s="15">
        <v>3789177917</v>
      </c>
      <c r="G35" s="15" t="s">
        <v>422</v>
      </c>
      <c r="H35" s="15">
        <v>285742450</v>
      </c>
      <c r="I35" s="15" t="s">
        <v>422</v>
      </c>
      <c r="J35" s="15">
        <v>69152683835</v>
      </c>
    </row>
    <row r="36" spans="1:10" ht="12" customHeight="1" x14ac:dyDescent="0.2">
      <c r="A36" s="75"/>
      <c r="B36" s="75"/>
      <c r="C36" s="75"/>
      <c r="D36" s="75"/>
      <c r="E36" s="75"/>
      <c r="F36" s="75"/>
      <c r="G36" s="75"/>
      <c r="H36" s="75"/>
      <c r="I36" s="75"/>
      <c r="J36" s="75"/>
    </row>
    <row r="37" spans="1:10" ht="97.15" customHeight="1" x14ac:dyDescent="0.2">
      <c r="A37" s="76" t="s">
        <v>376</v>
      </c>
      <c r="B37" s="76"/>
      <c r="C37" s="76"/>
      <c r="D37" s="76"/>
      <c r="E37" s="76"/>
      <c r="F37" s="76"/>
      <c r="G37" s="76"/>
      <c r="H37" s="76"/>
      <c r="I37" s="76"/>
      <c r="J37" s="76"/>
    </row>
  </sheetData>
  <mergeCells count="14">
    <mergeCell ref="A1:I1"/>
    <mergeCell ref="A2:I2"/>
    <mergeCell ref="A3:A4"/>
    <mergeCell ref="B3:C3"/>
    <mergeCell ref="D3:E3"/>
    <mergeCell ref="A37:J37"/>
    <mergeCell ref="J3:J4"/>
    <mergeCell ref="B5:C5"/>
    <mergeCell ref="D5:J5"/>
    <mergeCell ref="A36:J36"/>
    <mergeCell ref="F3:F4"/>
    <mergeCell ref="H3:H4"/>
    <mergeCell ref="I3:I4"/>
    <mergeCell ref="G3:G4"/>
  </mergeCells>
  <phoneticPr fontId="0" type="noConversion"/>
  <pageMargins left="0.75" right="0.5" top="0.75" bottom="0.5" header="0.5" footer="0.25"/>
  <pageSetup scale="3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107"/>
  <sheetViews>
    <sheetView showGridLines="0" zoomScaleNormal="100" workbookViewId="0">
      <selection sqref="A1:P1"/>
    </sheetView>
  </sheetViews>
  <sheetFormatPr defaultRowHeight="12.75" x14ac:dyDescent="0.2"/>
  <cols>
    <col min="1" max="1" width="10.7109375" style="1" customWidth="1"/>
    <col min="2" max="3" width="8.85546875" bestFit="1" customWidth="1"/>
    <col min="4" max="4" width="13.140625" customWidth="1"/>
    <col min="7" max="7" width="10.7109375" customWidth="1"/>
    <col min="10" max="10" width="10.7109375" customWidth="1"/>
    <col min="13" max="13" width="10.7109375" customWidth="1"/>
    <col min="14" max="15" width="8.85546875" bestFit="1" customWidth="1"/>
    <col min="16" max="16" width="8.7109375" customWidth="1"/>
    <col min="17" max="18" width="8.85546875" bestFit="1" customWidth="1"/>
    <col min="19" max="19" width="17.7109375" customWidth="1"/>
    <col min="245" max="245" width="10.42578125" customWidth="1"/>
    <col min="246" max="246" width="0.5703125" customWidth="1"/>
    <col min="247" max="248" width="8.85546875" bestFit="1" customWidth="1"/>
    <col min="250" max="250" width="4.7109375" customWidth="1"/>
    <col min="251" max="251" width="0.5703125" customWidth="1"/>
    <col min="255" max="255" width="4.7109375" customWidth="1"/>
    <col min="256" max="256" width="0.5703125" customWidth="1"/>
    <col min="260" max="260" width="4.7109375" customWidth="1"/>
    <col min="261" max="261" width="0.5703125" customWidth="1"/>
    <col min="265" max="265" width="4.7109375" customWidth="1"/>
    <col min="266" max="266" width="0.5703125" customWidth="1"/>
    <col min="267" max="268" width="8.85546875" bestFit="1" customWidth="1"/>
    <col min="269" max="269" width="8.7109375" customWidth="1"/>
    <col min="270" max="270" width="4.7109375" customWidth="1"/>
    <col min="271" max="271" width="0.5703125" customWidth="1"/>
    <col min="272" max="273" width="8.85546875" bestFit="1" customWidth="1"/>
    <col min="274" max="274" width="8.7109375" customWidth="1"/>
    <col min="275" max="275" width="4.7109375" customWidth="1"/>
    <col min="501" max="501" width="10.42578125" customWidth="1"/>
    <col min="502" max="502" width="0.5703125" customWidth="1"/>
    <col min="503" max="504" width="8.85546875" bestFit="1" customWidth="1"/>
    <col min="506" max="506" width="4.7109375" customWidth="1"/>
    <col min="507" max="507" width="0.5703125" customWidth="1"/>
    <col min="511" max="511" width="4.7109375" customWidth="1"/>
    <col min="512" max="512" width="0.5703125" customWidth="1"/>
    <col min="516" max="516" width="4.7109375" customWidth="1"/>
    <col min="517" max="517" width="0.5703125" customWidth="1"/>
    <col min="521" max="521" width="4.7109375" customWidth="1"/>
    <col min="522" max="522" width="0.5703125" customWidth="1"/>
    <col min="523" max="524" width="8.85546875" bestFit="1" customWidth="1"/>
    <col min="525" max="525" width="8.7109375" customWidth="1"/>
    <col min="526" max="526" width="4.7109375" customWidth="1"/>
    <col min="527" max="527" width="0.5703125" customWidth="1"/>
    <col min="528" max="529" width="8.85546875" bestFit="1" customWidth="1"/>
    <col min="530" max="530" width="8.7109375" customWidth="1"/>
    <col min="531" max="531" width="4.7109375" customWidth="1"/>
    <col min="757" max="757" width="10.42578125" customWidth="1"/>
    <col min="758" max="758" width="0.5703125" customWidth="1"/>
    <col min="759" max="760" width="8.85546875" bestFit="1" customWidth="1"/>
    <col min="762" max="762" width="4.7109375" customWidth="1"/>
    <col min="763" max="763" width="0.5703125" customWidth="1"/>
    <col min="767" max="767" width="4.7109375" customWidth="1"/>
    <col min="768" max="768" width="0.5703125" customWidth="1"/>
    <col min="772" max="772" width="4.7109375" customWidth="1"/>
    <col min="773" max="773" width="0.5703125" customWidth="1"/>
    <col min="777" max="777" width="4.7109375" customWidth="1"/>
    <col min="778" max="778" width="0.5703125" customWidth="1"/>
    <col min="779" max="780" width="8.85546875" bestFit="1" customWidth="1"/>
    <col min="781" max="781" width="8.7109375" customWidth="1"/>
    <col min="782" max="782" width="4.7109375" customWidth="1"/>
    <col min="783" max="783" width="0.5703125" customWidth="1"/>
    <col min="784" max="785" width="8.85546875" bestFit="1" customWidth="1"/>
    <col min="786" max="786" width="8.7109375" customWidth="1"/>
    <col min="787" max="787" width="4.7109375" customWidth="1"/>
    <col min="1013" max="1013" width="10.42578125" customWidth="1"/>
    <col min="1014" max="1014" width="0.5703125" customWidth="1"/>
    <col min="1015" max="1016" width="8.85546875" bestFit="1" customWidth="1"/>
    <col min="1018" max="1018" width="4.7109375" customWidth="1"/>
    <col min="1019" max="1019" width="0.5703125" customWidth="1"/>
    <col min="1023" max="1023" width="4.7109375" customWidth="1"/>
    <col min="1024" max="1024" width="0.5703125" customWidth="1"/>
    <col min="1028" max="1028" width="4.7109375" customWidth="1"/>
    <col min="1029" max="1029" width="0.5703125" customWidth="1"/>
    <col min="1033" max="1033" width="4.7109375" customWidth="1"/>
    <col min="1034" max="1034" width="0.5703125" customWidth="1"/>
    <col min="1035" max="1036" width="8.85546875" bestFit="1" customWidth="1"/>
    <col min="1037" max="1037" width="8.7109375" customWidth="1"/>
    <col min="1038" max="1038" width="4.7109375" customWidth="1"/>
    <col min="1039" max="1039" width="0.5703125" customWidth="1"/>
    <col min="1040" max="1041" width="8.85546875" bestFit="1" customWidth="1"/>
    <col min="1042" max="1042" width="8.7109375" customWidth="1"/>
    <col min="1043" max="1043" width="4.7109375" customWidth="1"/>
    <col min="1269" max="1269" width="10.42578125" customWidth="1"/>
    <col min="1270" max="1270" width="0.5703125" customWidth="1"/>
    <col min="1271" max="1272" width="8.85546875" bestFit="1" customWidth="1"/>
    <col min="1274" max="1274" width="4.7109375" customWidth="1"/>
    <col min="1275" max="1275" width="0.5703125" customWidth="1"/>
    <col min="1279" max="1279" width="4.7109375" customWidth="1"/>
    <col min="1280" max="1280" width="0.5703125" customWidth="1"/>
    <col min="1284" max="1284" width="4.7109375" customWidth="1"/>
    <col min="1285" max="1285" width="0.5703125" customWidth="1"/>
    <col min="1289" max="1289" width="4.7109375" customWidth="1"/>
    <col min="1290" max="1290" width="0.5703125" customWidth="1"/>
    <col min="1291" max="1292" width="8.85546875" bestFit="1" customWidth="1"/>
    <col min="1293" max="1293" width="8.7109375" customWidth="1"/>
    <col min="1294" max="1294" width="4.7109375" customWidth="1"/>
    <col min="1295" max="1295" width="0.5703125" customWidth="1"/>
    <col min="1296" max="1297" width="8.85546875" bestFit="1" customWidth="1"/>
    <col min="1298" max="1298" width="8.7109375" customWidth="1"/>
    <col min="1299" max="1299" width="4.7109375" customWidth="1"/>
    <col min="1525" max="1525" width="10.42578125" customWidth="1"/>
    <col min="1526" max="1526" width="0.5703125" customWidth="1"/>
    <col min="1527" max="1528" width="8.85546875" bestFit="1" customWidth="1"/>
    <col min="1530" max="1530" width="4.7109375" customWidth="1"/>
    <col min="1531" max="1531" width="0.5703125" customWidth="1"/>
    <col min="1535" max="1535" width="4.7109375" customWidth="1"/>
    <col min="1536" max="1536" width="0.5703125" customWidth="1"/>
    <col min="1540" max="1540" width="4.7109375" customWidth="1"/>
    <col min="1541" max="1541" width="0.5703125" customWidth="1"/>
    <col min="1545" max="1545" width="4.7109375" customWidth="1"/>
    <col min="1546" max="1546" width="0.5703125" customWidth="1"/>
    <col min="1547" max="1548" width="8.85546875" bestFit="1" customWidth="1"/>
    <col min="1549" max="1549" width="8.7109375" customWidth="1"/>
    <col min="1550" max="1550" width="4.7109375" customWidth="1"/>
    <col min="1551" max="1551" width="0.5703125" customWidth="1"/>
    <col min="1552" max="1553" width="8.85546875" bestFit="1" customWidth="1"/>
    <col min="1554" max="1554" width="8.7109375" customWidth="1"/>
    <col min="1555" max="1555" width="4.7109375" customWidth="1"/>
    <col min="1781" max="1781" width="10.42578125" customWidth="1"/>
    <col min="1782" max="1782" width="0.5703125" customWidth="1"/>
    <col min="1783" max="1784" width="8.85546875" bestFit="1" customWidth="1"/>
    <col min="1786" max="1786" width="4.7109375" customWidth="1"/>
    <col min="1787" max="1787" width="0.5703125" customWidth="1"/>
    <col min="1791" max="1791" width="4.7109375" customWidth="1"/>
    <col min="1792" max="1792" width="0.5703125" customWidth="1"/>
    <col min="1796" max="1796" width="4.7109375" customWidth="1"/>
    <col min="1797" max="1797" width="0.5703125" customWidth="1"/>
    <col min="1801" max="1801" width="4.7109375" customWidth="1"/>
    <col min="1802" max="1802" width="0.5703125" customWidth="1"/>
    <col min="1803" max="1804" width="8.85546875" bestFit="1" customWidth="1"/>
    <col min="1805" max="1805" width="8.7109375" customWidth="1"/>
    <col min="1806" max="1806" width="4.7109375" customWidth="1"/>
    <col min="1807" max="1807" width="0.5703125" customWidth="1"/>
    <col min="1808" max="1809" width="8.85546875" bestFit="1" customWidth="1"/>
    <col min="1810" max="1810" width="8.7109375" customWidth="1"/>
    <col min="1811" max="1811" width="4.7109375" customWidth="1"/>
    <col min="2037" max="2037" width="10.42578125" customWidth="1"/>
    <col min="2038" max="2038" width="0.5703125" customWidth="1"/>
    <col min="2039" max="2040" width="8.85546875" bestFit="1" customWidth="1"/>
    <col min="2042" max="2042" width="4.7109375" customWidth="1"/>
    <col min="2043" max="2043" width="0.5703125" customWidth="1"/>
    <col min="2047" max="2047" width="4.7109375" customWidth="1"/>
    <col min="2048" max="2048" width="0.5703125" customWidth="1"/>
    <col min="2052" max="2052" width="4.7109375" customWidth="1"/>
    <col min="2053" max="2053" width="0.5703125" customWidth="1"/>
    <col min="2057" max="2057" width="4.7109375" customWidth="1"/>
    <col min="2058" max="2058" width="0.5703125" customWidth="1"/>
    <col min="2059" max="2060" width="8.85546875" bestFit="1" customWidth="1"/>
    <col min="2061" max="2061" width="8.7109375" customWidth="1"/>
    <col min="2062" max="2062" width="4.7109375" customWidth="1"/>
    <col min="2063" max="2063" width="0.5703125" customWidth="1"/>
    <col min="2064" max="2065" width="8.85546875" bestFit="1" customWidth="1"/>
    <col min="2066" max="2066" width="8.7109375" customWidth="1"/>
    <col min="2067" max="2067" width="4.7109375" customWidth="1"/>
    <col min="2293" max="2293" width="10.42578125" customWidth="1"/>
    <col min="2294" max="2294" width="0.5703125" customWidth="1"/>
    <col min="2295" max="2296" width="8.85546875" bestFit="1" customWidth="1"/>
    <col min="2298" max="2298" width="4.7109375" customWidth="1"/>
    <col min="2299" max="2299" width="0.5703125" customWidth="1"/>
    <col min="2303" max="2303" width="4.7109375" customWidth="1"/>
    <col min="2304" max="2304" width="0.5703125" customWidth="1"/>
    <col min="2308" max="2308" width="4.7109375" customWidth="1"/>
    <col min="2309" max="2309" width="0.5703125" customWidth="1"/>
    <col min="2313" max="2313" width="4.7109375" customWidth="1"/>
    <col min="2314" max="2314" width="0.5703125" customWidth="1"/>
    <col min="2315" max="2316" width="8.85546875" bestFit="1" customWidth="1"/>
    <col min="2317" max="2317" width="8.7109375" customWidth="1"/>
    <col min="2318" max="2318" width="4.7109375" customWidth="1"/>
    <col min="2319" max="2319" width="0.5703125" customWidth="1"/>
    <col min="2320" max="2321" width="8.85546875" bestFit="1" customWidth="1"/>
    <col min="2322" max="2322" width="8.7109375" customWidth="1"/>
    <col min="2323" max="2323" width="4.7109375" customWidth="1"/>
    <col min="2549" max="2549" width="10.42578125" customWidth="1"/>
    <col min="2550" max="2550" width="0.5703125" customWidth="1"/>
    <col min="2551" max="2552" width="8.85546875" bestFit="1" customWidth="1"/>
    <col min="2554" max="2554" width="4.7109375" customWidth="1"/>
    <col min="2555" max="2555" width="0.5703125" customWidth="1"/>
    <col min="2559" max="2559" width="4.7109375" customWidth="1"/>
    <col min="2560" max="2560" width="0.5703125" customWidth="1"/>
    <col min="2564" max="2564" width="4.7109375" customWidth="1"/>
    <col min="2565" max="2565" width="0.5703125" customWidth="1"/>
    <col min="2569" max="2569" width="4.7109375" customWidth="1"/>
    <col min="2570" max="2570" width="0.5703125" customWidth="1"/>
    <col min="2571" max="2572" width="8.85546875" bestFit="1" customWidth="1"/>
    <col min="2573" max="2573" width="8.7109375" customWidth="1"/>
    <col min="2574" max="2574" width="4.7109375" customWidth="1"/>
    <col min="2575" max="2575" width="0.5703125" customWidth="1"/>
    <col min="2576" max="2577" width="8.85546875" bestFit="1" customWidth="1"/>
    <col min="2578" max="2578" width="8.7109375" customWidth="1"/>
    <col min="2579" max="2579" width="4.7109375" customWidth="1"/>
    <col min="2805" max="2805" width="10.42578125" customWidth="1"/>
    <col min="2806" max="2806" width="0.5703125" customWidth="1"/>
    <col min="2807" max="2808" width="8.85546875" bestFit="1" customWidth="1"/>
    <col min="2810" max="2810" width="4.7109375" customWidth="1"/>
    <col min="2811" max="2811" width="0.5703125" customWidth="1"/>
    <col min="2815" max="2815" width="4.7109375" customWidth="1"/>
    <col min="2816" max="2816" width="0.5703125" customWidth="1"/>
    <col min="2820" max="2820" width="4.7109375" customWidth="1"/>
    <col min="2821" max="2821" width="0.5703125" customWidth="1"/>
    <col min="2825" max="2825" width="4.7109375" customWidth="1"/>
    <col min="2826" max="2826" width="0.5703125" customWidth="1"/>
    <col min="2827" max="2828" width="8.85546875" bestFit="1" customWidth="1"/>
    <col min="2829" max="2829" width="8.7109375" customWidth="1"/>
    <col min="2830" max="2830" width="4.7109375" customWidth="1"/>
    <col min="2831" max="2831" width="0.5703125" customWidth="1"/>
    <col min="2832" max="2833" width="8.85546875" bestFit="1" customWidth="1"/>
    <col min="2834" max="2834" width="8.7109375" customWidth="1"/>
    <col min="2835" max="2835" width="4.7109375" customWidth="1"/>
    <col min="3061" max="3061" width="10.42578125" customWidth="1"/>
    <col min="3062" max="3062" width="0.5703125" customWidth="1"/>
    <col min="3063" max="3064" width="8.85546875" bestFit="1" customWidth="1"/>
    <col min="3066" max="3066" width="4.7109375" customWidth="1"/>
    <col min="3067" max="3067" width="0.5703125" customWidth="1"/>
    <col min="3071" max="3071" width="4.7109375" customWidth="1"/>
    <col min="3072" max="3072" width="0.5703125" customWidth="1"/>
    <col min="3076" max="3076" width="4.7109375" customWidth="1"/>
    <col min="3077" max="3077" width="0.5703125" customWidth="1"/>
    <col min="3081" max="3081" width="4.7109375" customWidth="1"/>
    <col min="3082" max="3082" width="0.5703125" customWidth="1"/>
    <col min="3083" max="3084" width="8.85546875" bestFit="1" customWidth="1"/>
    <col min="3085" max="3085" width="8.7109375" customWidth="1"/>
    <col min="3086" max="3086" width="4.7109375" customWidth="1"/>
    <col min="3087" max="3087" width="0.5703125" customWidth="1"/>
    <col min="3088" max="3089" width="8.85546875" bestFit="1" customWidth="1"/>
    <col min="3090" max="3090" width="8.7109375" customWidth="1"/>
    <col min="3091" max="3091" width="4.7109375" customWidth="1"/>
    <col min="3317" max="3317" width="10.42578125" customWidth="1"/>
    <col min="3318" max="3318" width="0.5703125" customWidth="1"/>
    <col min="3319" max="3320" width="8.85546875" bestFit="1" customWidth="1"/>
    <col min="3322" max="3322" width="4.7109375" customWidth="1"/>
    <col min="3323" max="3323" width="0.5703125" customWidth="1"/>
    <col min="3327" max="3327" width="4.7109375" customWidth="1"/>
    <col min="3328" max="3328" width="0.5703125" customWidth="1"/>
    <col min="3332" max="3332" width="4.7109375" customWidth="1"/>
    <col min="3333" max="3333" width="0.5703125" customWidth="1"/>
    <col min="3337" max="3337" width="4.7109375" customWidth="1"/>
    <col min="3338" max="3338" width="0.5703125" customWidth="1"/>
    <col min="3339" max="3340" width="8.85546875" bestFit="1" customWidth="1"/>
    <col min="3341" max="3341" width="8.7109375" customWidth="1"/>
    <col min="3342" max="3342" width="4.7109375" customWidth="1"/>
    <col min="3343" max="3343" width="0.5703125" customWidth="1"/>
    <col min="3344" max="3345" width="8.85546875" bestFit="1" customWidth="1"/>
    <col min="3346" max="3346" width="8.7109375" customWidth="1"/>
    <col min="3347" max="3347" width="4.7109375" customWidth="1"/>
    <col min="3573" max="3573" width="10.42578125" customWidth="1"/>
    <col min="3574" max="3574" width="0.5703125" customWidth="1"/>
    <col min="3575" max="3576" width="8.85546875" bestFit="1" customWidth="1"/>
    <col min="3578" max="3578" width="4.7109375" customWidth="1"/>
    <col min="3579" max="3579" width="0.5703125" customWidth="1"/>
    <col min="3583" max="3583" width="4.7109375" customWidth="1"/>
    <col min="3584" max="3584" width="0.5703125" customWidth="1"/>
    <col min="3588" max="3588" width="4.7109375" customWidth="1"/>
    <col min="3589" max="3589" width="0.5703125" customWidth="1"/>
    <col min="3593" max="3593" width="4.7109375" customWidth="1"/>
    <col min="3594" max="3594" width="0.5703125" customWidth="1"/>
    <col min="3595" max="3596" width="8.85546875" bestFit="1" customWidth="1"/>
    <col min="3597" max="3597" width="8.7109375" customWidth="1"/>
    <col min="3598" max="3598" width="4.7109375" customWidth="1"/>
    <col min="3599" max="3599" width="0.5703125" customWidth="1"/>
    <col min="3600" max="3601" width="8.85546875" bestFit="1" customWidth="1"/>
    <col min="3602" max="3602" width="8.7109375" customWidth="1"/>
    <col min="3603" max="3603" width="4.7109375" customWidth="1"/>
    <col min="3829" max="3829" width="10.42578125" customWidth="1"/>
    <col min="3830" max="3830" width="0.5703125" customWidth="1"/>
    <col min="3831" max="3832" width="8.85546875" bestFit="1" customWidth="1"/>
    <col min="3834" max="3834" width="4.7109375" customWidth="1"/>
    <col min="3835" max="3835" width="0.5703125" customWidth="1"/>
    <col min="3839" max="3839" width="4.7109375" customWidth="1"/>
    <col min="3840" max="3840" width="0.5703125" customWidth="1"/>
    <col min="3844" max="3844" width="4.7109375" customWidth="1"/>
    <col min="3845" max="3845" width="0.5703125" customWidth="1"/>
    <col min="3849" max="3849" width="4.7109375" customWidth="1"/>
    <col min="3850" max="3850" width="0.5703125" customWidth="1"/>
    <col min="3851" max="3852" width="8.85546875" bestFit="1" customWidth="1"/>
    <col min="3853" max="3853" width="8.7109375" customWidth="1"/>
    <col min="3854" max="3854" width="4.7109375" customWidth="1"/>
    <col min="3855" max="3855" width="0.5703125" customWidth="1"/>
    <col min="3856" max="3857" width="8.85546875" bestFit="1" customWidth="1"/>
    <col min="3858" max="3858" width="8.7109375" customWidth="1"/>
    <col min="3859" max="3859" width="4.7109375" customWidth="1"/>
    <col min="4085" max="4085" width="10.42578125" customWidth="1"/>
    <col min="4086" max="4086" width="0.5703125" customWidth="1"/>
    <col min="4087" max="4088" width="8.85546875" bestFit="1" customWidth="1"/>
    <col min="4090" max="4090" width="4.7109375" customWidth="1"/>
    <col min="4091" max="4091" width="0.5703125" customWidth="1"/>
    <col min="4095" max="4095" width="4.7109375" customWidth="1"/>
    <col min="4096" max="4096" width="0.5703125" customWidth="1"/>
    <col min="4100" max="4100" width="4.7109375" customWidth="1"/>
    <col min="4101" max="4101" width="0.5703125" customWidth="1"/>
    <col min="4105" max="4105" width="4.7109375" customWidth="1"/>
    <col min="4106" max="4106" width="0.5703125" customWidth="1"/>
    <col min="4107" max="4108" width="8.85546875" bestFit="1" customWidth="1"/>
    <col min="4109" max="4109" width="8.7109375" customWidth="1"/>
    <col min="4110" max="4110" width="4.7109375" customWidth="1"/>
    <col min="4111" max="4111" width="0.5703125" customWidth="1"/>
    <col min="4112" max="4113" width="8.85546875" bestFit="1" customWidth="1"/>
    <col min="4114" max="4114" width="8.7109375" customWidth="1"/>
    <col min="4115" max="4115" width="4.7109375" customWidth="1"/>
    <col min="4341" max="4341" width="10.42578125" customWidth="1"/>
    <col min="4342" max="4342" width="0.5703125" customWidth="1"/>
    <col min="4343" max="4344" width="8.85546875" bestFit="1" customWidth="1"/>
    <col min="4346" max="4346" width="4.7109375" customWidth="1"/>
    <col min="4347" max="4347" width="0.5703125" customWidth="1"/>
    <col min="4351" max="4351" width="4.7109375" customWidth="1"/>
    <col min="4352" max="4352" width="0.5703125" customWidth="1"/>
    <col min="4356" max="4356" width="4.7109375" customWidth="1"/>
    <col min="4357" max="4357" width="0.5703125" customWidth="1"/>
    <col min="4361" max="4361" width="4.7109375" customWidth="1"/>
    <col min="4362" max="4362" width="0.5703125" customWidth="1"/>
    <col min="4363" max="4364" width="8.85546875" bestFit="1" customWidth="1"/>
    <col min="4365" max="4365" width="8.7109375" customWidth="1"/>
    <col min="4366" max="4366" width="4.7109375" customWidth="1"/>
    <col min="4367" max="4367" width="0.5703125" customWidth="1"/>
    <col min="4368" max="4369" width="8.85546875" bestFit="1" customWidth="1"/>
    <col min="4370" max="4370" width="8.7109375" customWidth="1"/>
    <col min="4371" max="4371" width="4.7109375" customWidth="1"/>
    <col min="4597" max="4597" width="10.42578125" customWidth="1"/>
    <col min="4598" max="4598" width="0.5703125" customWidth="1"/>
    <col min="4599" max="4600" width="8.85546875" bestFit="1" customWidth="1"/>
    <col min="4602" max="4602" width="4.7109375" customWidth="1"/>
    <col min="4603" max="4603" width="0.5703125" customWidth="1"/>
    <col min="4607" max="4607" width="4.7109375" customWidth="1"/>
    <col min="4608" max="4608" width="0.5703125" customWidth="1"/>
    <col min="4612" max="4612" width="4.7109375" customWidth="1"/>
    <col min="4613" max="4613" width="0.5703125" customWidth="1"/>
    <col min="4617" max="4617" width="4.7109375" customWidth="1"/>
    <col min="4618" max="4618" width="0.5703125" customWidth="1"/>
    <col min="4619" max="4620" width="8.85546875" bestFit="1" customWidth="1"/>
    <col min="4621" max="4621" width="8.7109375" customWidth="1"/>
    <col min="4622" max="4622" width="4.7109375" customWidth="1"/>
    <col min="4623" max="4623" width="0.5703125" customWidth="1"/>
    <col min="4624" max="4625" width="8.85546875" bestFit="1" customWidth="1"/>
    <col min="4626" max="4626" width="8.7109375" customWidth="1"/>
    <col min="4627" max="4627" width="4.7109375" customWidth="1"/>
    <col min="4853" max="4853" width="10.42578125" customWidth="1"/>
    <col min="4854" max="4854" width="0.5703125" customWidth="1"/>
    <col min="4855" max="4856" width="8.85546875" bestFit="1" customWidth="1"/>
    <col min="4858" max="4858" width="4.7109375" customWidth="1"/>
    <col min="4859" max="4859" width="0.5703125" customWidth="1"/>
    <col min="4863" max="4863" width="4.7109375" customWidth="1"/>
    <col min="4864" max="4864" width="0.5703125" customWidth="1"/>
    <col min="4868" max="4868" width="4.7109375" customWidth="1"/>
    <col min="4869" max="4869" width="0.5703125" customWidth="1"/>
    <col min="4873" max="4873" width="4.7109375" customWidth="1"/>
    <col min="4874" max="4874" width="0.5703125" customWidth="1"/>
    <col min="4875" max="4876" width="8.85546875" bestFit="1" customWidth="1"/>
    <col min="4877" max="4877" width="8.7109375" customWidth="1"/>
    <col min="4878" max="4878" width="4.7109375" customWidth="1"/>
    <col min="4879" max="4879" width="0.5703125" customWidth="1"/>
    <col min="4880" max="4881" width="8.85546875" bestFit="1" customWidth="1"/>
    <col min="4882" max="4882" width="8.7109375" customWidth="1"/>
    <col min="4883" max="4883" width="4.7109375" customWidth="1"/>
    <col min="5109" max="5109" width="10.42578125" customWidth="1"/>
    <col min="5110" max="5110" width="0.5703125" customWidth="1"/>
    <col min="5111" max="5112" width="8.85546875" bestFit="1" customWidth="1"/>
    <col min="5114" max="5114" width="4.7109375" customWidth="1"/>
    <col min="5115" max="5115" width="0.5703125" customWidth="1"/>
    <col min="5119" max="5119" width="4.7109375" customWidth="1"/>
    <col min="5120" max="5120" width="0.5703125" customWidth="1"/>
    <col min="5124" max="5124" width="4.7109375" customWidth="1"/>
    <col min="5125" max="5125" width="0.5703125" customWidth="1"/>
    <col min="5129" max="5129" width="4.7109375" customWidth="1"/>
    <col min="5130" max="5130" width="0.5703125" customWidth="1"/>
    <col min="5131" max="5132" width="8.85546875" bestFit="1" customWidth="1"/>
    <col min="5133" max="5133" width="8.7109375" customWidth="1"/>
    <col min="5134" max="5134" width="4.7109375" customWidth="1"/>
    <col min="5135" max="5135" width="0.5703125" customWidth="1"/>
    <col min="5136" max="5137" width="8.85546875" bestFit="1" customWidth="1"/>
    <col min="5138" max="5138" width="8.7109375" customWidth="1"/>
    <col min="5139" max="5139" width="4.7109375" customWidth="1"/>
    <col min="5365" max="5365" width="10.42578125" customWidth="1"/>
    <col min="5366" max="5366" width="0.5703125" customWidth="1"/>
    <col min="5367" max="5368" width="8.85546875" bestFit="1" customWidth="1"/>
    <col min="5370" max="5370" width="4.7109375" customWidth="1"/>
    <col min="5371" max="5371" width="0.5703125" customWidth="1"/>
    <col min="5375" max="5375" width="4.7109375" customWidth="1"/>
    <col min="5376" max="5376" width="0.5703125" customWidth="1"/>
    <col min="5380" max="5380" width="4.7109375" customWidth="1"/>
    <col min="5381" max="5381" width="0.5703125" customWidth="1"/>
    <col min="5385" max="5385" width="4.7109375" customWidth="1"/>
    <col min="5386" max="5386" width="0.5703125" customWidth="1"/>
    <col min="5387" max="5388" width="8.85546875" bestFit="1" customWidth="1"/>
    <col min="5389" max="5389" width="8.7109375" customWidth="1"/>
    <col min="5390" max="5390" width="4.7109375" customWidth="1"/>
    <col min="5391" max="5391" width="0.5703125" customWidth="1"/>
    <col min="5392" max="5393" width="8.85546875" bestFit="1" customWidth="1"/>
    <col min="5394" max="5394" width="8.7109375" customWidth="1"/>
    <col min="5395" max="5395" width="4.7109375" customWidth="1"/>
    <col min="5621" max="5621" width="10.42578125" customWidth="1"/>
    <col min="5622" max="5622" width="0.5703125" customWidth="1"/>
    <col min="5623" max="5624" width="8.85546875" bestFit="1" customWidth="1"/>
    <col min="5626" max="5626" width="4.7109375" customWidth="1"/>
    <col min="5627" max="5627" width="0.5703125" customWidth="1"/>
    <col min="5631" max="5631" width="4.7109375" customWidth="1"/>
    <col min="5632" max="5632" width="0.5703125" customWidth="1"/>
    <col min="5636" max="5636" width="4.7109375" customWidth="1"/>
    <col min="5637" max="5637" width="0.5703125" customWidth="1"/>
    <col min="5641" max="5641" width="4.7109375" customWidth="1"/>
    <col min="5642" max="5642" width="0.5703125" customWidth="1"/>
    <col min="5643" max="5644" width="8.85546875" bestFit="1" customWidth="1"/>
    <col min="5645" max="5645" width="8.7109375" customWidth="1"/>
    <col min="5646" max="5646" width="4.7109375" customWidth="1"/>
    <col min="5647" max="5647" width="0.5703125" customWidth="1"/>
    <col min="5648" max="5649" width="8.85546875" bestFit="1" customWidth="1"/>
    <col min="5650" max="5650" width="8.7109375" customWidth="1"/>
    <col min="5651" max="5651" width="4.7109375" customWidth="1"/>
    <col min="5877" max="5877" width="10.42578125" customWidth="1"/>
    <col min="5878" max="5878" width="0.5703125" customWidth="1"/>
    <col min="5879" max="5880" width="8.85546875" bestFit="1" customWidth="1"/>
    <col min="5882" max="5882" width="4.7109375" customWidth="1"/>
    <col min="5883" max="5883" width="0.5703125" customWidth="1"/>
    <col min="5887" max="5887" width="4.7109375" customWidth="1"/>
    <col min="5888" max="5888" width="0.5703125" customWidth="1"/>
    <col min="5892" max="5892" width="4.7109375" customWidth="1"/>
    <col min="5893" max="5893" width="0.5703125" customWidth="1"/>
    <col min="5897" max="5897" width="4.7109375" customWidth="1"/>
    <col min="5898" max="5898" width="0.5703125" customWidth="1"/>
    <col min="5899" max="5900" width="8.85546875" bestFit="1" customWidth="1"/>
    <col min="5901" max="5901" width="8.7109375" customWidth="1"/>
    <col min="5902" max="5902" width="4.7109375" customWidth="1"/>
    <col min="5903" max="5903" width="0.5703125" customWidth="1"/>
    <col min="5904" max="5905" width="8.85546875" bestFit="1" customWidth="1"/>
    <col min="5906" max="5906" width="8.7109375" customWidth="1"/>
    <col min="5907" max="5907" width="4.7109375" customWidth="1"/>
    <col min="6133" max="6133" width="10.42578125" customWidth="1"/>
    <col min="6134" max="6134" width="0.5703125" customWidth="1"/>
    <col min="6135" max="6136" width="8.85546875" bestFit="1" customWidth="1"/>
    <col min="6138" max="6138" width="4.7109375" customWidth="1"/>
    <col min="6139" max="6139" width="0.5703125" customWidth="1"/>
    <col min="6143" max="6143" width="4.7109375" customWidth="1"/>
    <col min="6144" max="6144" width="0.5703125" customWidth="1"/>
    <col min="6148" max="6148" width="4.7109375" customWidth="1"/>
    <col min="6149" max="6149" width="0.5703125" customWidth="1"/>
    <col min="6153" max="6153" width="4.7109375" customWidth="1"/>
    <col min="6154" max="6154" width="0.5703125" customWidth="1"/>
    <col min="6155" max="6156" width="8.85546875" bestFit="1" customWidth="1"/>
    <col min="6157" max="6157" width="8.7109375" customWidth="1"/>
    <col min="6158" max="6158" width="4.7109375" customWidth="1"/>
    <col min="6159" max="6159" width="0.5703125" customWidth="1"/>
    <col min="6160" max="6161" width="8.85546875" bestFit="1" customWidth="1"/>
    <col min="6162" max="6162" width="8.7109375" customWidth="1"/>
    <col min="6163" max="6163" width="4.7109375" customWidth="1"/>
    <col min="6389" max="6389" width="10.42578125" customWidth="1"/>
    <col min="6390" max="6390" width="0.5703125" customWidth="1"/>
    <col min="6391" max="6392" width="8.85546875" bestFit="1" customWidth="1"/>
    <col min="6394" max="6394" width="4.7109375" customWidth="1"/>
    <col min="6395" max="6395" width="0.5703125" customWidth="1"/>
    <col min="6399" max="6399" width="4.7109375" customWidth="1"/>
    <col min="6400" max="6400" width="0.5703125" customWidth="1"/>
    <col min="6404" max="6404" width="4.7109375" customWidth="1"/>
    <col min="6405" max="6405" width="0.5703125" customWidth="1"/>
    <col min="6409" max="6409" width="4.7109375" customWidth="1"/>
    <col min="6410" max="6410" width="0.5703125" customWidth="1"/>
    <col min="6411" max="6412" width="8.85546875" bestFit="1" customWidth="1"/>
    <col min="6413" max="6413" width="8.7109375" customWidth="1"/>
    <col min="6414" max="6414" width="4.7109375" customWidth="1"/>
    <col min="6415" max="6415" width="0.5703125" customWidth="1"/>
    <col min="6416" max="6417" width="8.85546875" bestFit="1" customWidth="1"/>
    <col min="6418" max="6418" width="8.7109375" customWidth="1"/>
    <col min="6419" max="6419" width="4.7109375" customWidth="1"/>
    <col min="6645" max="6645" width="10.42578125" customWidth="1"/>
    <col min="6646" max="6646" width="0.5703125" customWidth="1"/>
    <col min="6647" max="6648" width="8.85546875" bestFit="1" customWidth="1"/>
    <col min="6650" max="6650" width="4.7109375" customWidth="1"/>
    <col min="6651" max="6651" width="0.5703125" customWidth="1"/>
    <col min="6655" max="6655" width="4.7109375" customWidth="1"/>
    <col min="6656" max="6656" width="0.5703125" customWidth="1"/>
    <col min="6660" max="6660" width="4.7109375" customWidth="1"/>
    <col min="6661" max="6661" width="0.5703125" customWidth="1"/>
    <col min="6665" max="6665" width="4.7109375" customWidth="1"/>
    <col min="6666" max="6666" width="0.5703125" customWidth="1"/>
    <col min="6667" max="6668" width="8.85546875" bestFit="1" customWidth="1"/>
    <col min="6669" max="6669" width="8.7109375" customWidth="1"/>
    <col min="6670" max="6670" width="4.7109375" customWidth="1"/>
    <col min="6671" max="6671" width="0.5703125" customWidth="1"/>
    <col min="6672" max="6673" width="8.85546875" bestFit="1" customWidth="1"/>
    <col min="6674" max="6674" width="8.7109375" customWidth="1"/>
    <col min="6675" max="6675" width="4.7109375" customWidth="1"/>
    <col min="6901" max="6901" width="10.42578125" customWidth="1"/>
    <col min="6902" max="6902" width="0.5703125" customWidth="1"/>
    <col min="6903" max="6904" width="8.85546875" bestFit="1" customWidth="1"/>
    <col min="6906" max="6906" width="4.7109375" customWidth="1"/>
    <col min="6907" max="6907" width="0.5703125" customWidth="1"/>
    <col min="6911" max="6911" width="4.7109375" customWidth="1"/>
    <col min="6912" max="6912" width="0.5703125" customWidth="1"/>
    <col min="6916" max="6916" width="4.7109375" customWidth="1"/>
    <col min="6917" max="6917" width="0.5703125" customWidth="1"/>
    <col min="6921" max="6921" width="4.7109375" customWidth="1"/>
    <col min="6922" max="6922" width="0.5703125" customWidth="1"/>
    <col min="6923" max="6924" width="8.85546875" bestFit="1" customWidth="1"/>
    <col min="6925" max="6925" width="8.7109375" customWidth="1"/>
    <col min="6926" max="6926" width="4.7109375" customWidth="1"/>
    <col min="6927" max="6927" width="0.5703125" customWidth="1"/>
    <col min="6928" max="6929" width="8.85546875" bestFit="1" customWidth="1"/>
    <col min="6930" max="6930" width="8.7109375" customWidth="1"/>
    <col min="6931" max="6931" width="4.7109375" customWidth="1"/>
    <col min="7157" max="7157" width="10.42578125" customWidth="1"/>
    <col min="7158" max="7158" width="0.5703125" customWidth="1"/>
    <col min="7159" max="7160" width="8.85546875" bestFit="1" customWidth="1"/>
    <col min="7162" max="7162" width="4.7109375" customWidth="1"/>
    <col min="7163" max="7163" width="0.5703125" customWidth="1"/>
    <col min="7167" max="7167" width="4.7109375" customWidth="1"/>
    <col min="7168" max="7168" width="0.5703125" customWidth="1"/>
    <col min="7172" max="7172" width="4.7109375" customWidth="1"/>
    <col min="7173" max="7173" width="0.5703125" customWidth="1"/>
    <col min="7177" max="7177" width="4.7109375" customWidth="1"/>
    <col min="7178" max="7178" width="0.5703125" customWidth="1"/>
    <col min="7179" max="7180" width="8.85546875" bestFit="1" customWidth="1"/>
    <col min="7181" max="7181" width="8.7109375" customWidth="1"/>
    <col min="7182" max="7182" width="4.7109375" customWidth="1"/>
    <col min="7183" max="7183" width="0.5703125" customWidth="1"/>
    <col min="7184" max="7185" width="8.85546875" bestFit="1" customWidth="1"/>
    <col min="7186" max="7186" width="8.7109375" customWidth="1"/>
    <col min="7187" max="7187" width="4.7109375" customWidth="1"/>
    <col min="7413" max="7413" width="10.42578125" customWidth="1"/>
    <col min="7414" max="7414" width="0.5703125" customWidth="1"/>
    <col min="7415" max="7416" width="8.85546875" bestFit="1" customWidth="1"/>
    <col min="7418" max="7418" width="4.7109375" customWidth="1"/>
    <col min="7419" max="7419" width="0.5703125" customWidth="1"/>
    <col min="7423" max="7423" width="4.7109375" customWidth="1"/>
    <col min="7424" max="7424" width="0.5703125" customWidth="1"/>
    <col min="7428" max="7428" width="4.7109375" customWidth="1"/>
    <col min="7429" max="7429" width="0.5703125" customWidth="1"/>
    <col min="7433" max="7433" width="4.7109375" customWidth="1"/>
    <col min="7434" max="7434" width="0.5703125" customWidth="1"/>
    <col min="7435" max="7436" width="8.85546875" bestFit="1" customWidth="1"/>
    <col min="7437" max="7437" width="8.7109375" customWidth="1"/>
    <col min="7438" max="7438" width="4.7109375" customWidth="1"/>
    <col min="7439" max="7439" width="0.5703125" customWidth="1"/>
    <col min="7440" max="7441" width="8.85546875" bestFit="1" customWidth="1"/>
    <col min="7442" max="7442" width="8.7109375" customWidth="1"/>
    <col min="7443" max="7443" width="4.7109375" customWidth="1"/>
    <col min="7669" max="7669" width="10.42578125" customWidth="1"/>
    <col min="7670" max="7670" width="0.5703125" customWidth="1"/>
    <col min="7671" max="7672" width="8.85546875" bestFit="1" customWidth="1"/>
    <col min="7674" max="7674" width="4.7109375" customWidth="1"/>
    <col min="7675" max="7675" width="0.5703125" customWidth="1"/>
    <col min="7679" max="7679" width="4.7109375" customWidth="1"/>
    <col min="7680" max="7680" width="0.5703125" customWidth="1"/>
    <col min="7684" max="7684" width="4.7109375" customWidth="1"/>
    <col min="7685" max="7685" width="0.5703125" customWidth="1"/>
    <col min="7689" max="7689" width="4.7109375" customWidth="1"/>
    <col min="7690" max="7690" width="0.5703125" customWidth="1"/>
    <col min="7691" max="7692" width="8.85546875" bestFit="1" customWidth="1"/>
    <col min="7693" max="7693" width="8.7109375" customWidth="1"/>
    <col min="7694" max="7694" width="4.7109375" customWidth="1"/>
    <col min="7695" max="7695" width="0.5703125" customWidth="1"/>
    <col min="7696" max="7697" width="8.85546875" bestFit="1" customWidth="1"/>
    <col min="7698" max="7698" width="8.7109375" customWidth="1"/>
    <col min="7699" max="7699" width="4.7109375" customWidth="1"/>
    <col min="7925" max="7925" width="10.42578125" customWidth="1"/>
    <col min="7926" max="7926" width="0.5703125" customWidth="1"/>
    <col min="7927" max="7928" width="8.85546875" bestFit="1" customWidth="1"/>
    <col min="7930" max="7930" width="4.7109375" customWidth="1"/>
    <col min="7931" max="7931" width="0.5703125" customWidth="1"/>
    <col min="7935" max="7935" width="4.7109375" customWidth="1"/>
    <col min="7936" max="7936" width="0.5703125" customWidth="1"/>
    <col min="7940" max="7940" width="4.7109375" customWidth="1"/>
    <col min="7941" max="7941" width="0.5703125" customWidth="1"/>
    <col min="7945" max="7945" width="4.7109375" customWidth="1"/>
    <col min="7946" max="7946" width="0.5703125" customWidth="1"/>
    <col min="7947" max="7948" width="8.85546875" bestFit="1" customWidth="1"/>
    <col min="7949" max="7949" width="8.7109375" customWidth="1"/>
    <col min="7950" max="7950" width="4.7109375" customWidth="1"/>
    <col min="7951" max="7951" width="0.5703125" customWidth="1"/>
    <col min="7952" max="7953" width="8.85546875" bestFit="1" customWidth="1"/>
    <col min="7954" max="7954" width="8.7109375" customWidth="1"/>
    <col min="7955" max="7955" width="4.7109375" customWidth="1"/>
    <col min="8181" max="8181" width="10.42578125" customWidth="1"/>
    <col min="8182" max="8182" width="0.5703125" customWidth="1"/>
    <col min="8183" max="8184" width="8.85546875" bestFit="1" customWidth="1"/>
    <col min="8186" max="8186" width="4.7109375" customWidth="1"/>
    <col min="8187" max="8187" width="0.5703125" customWidth="1"/>
    <col min="8191" max="8191" width="4.7109375" customWidth="1"/>
    <col min="8192" max="8192" width="0.5703125" customWidth="1"/>
    <col min="8196" max="8196" width="4.7109375" customWidth="1"/>
    <col min="8197" max="8197" width="0.5703125" customWidth="1"/>
    <col min="8201" max="8201" width="4.7109375" customWidth="1"/>
    <col min="8202" max="8202" width="0.5703125" customWidth="1"/>
    <col min="8203" max="8204" width="8.85546875" bestFit="1" customWidth="1"/>
    <col min="8205" max="8205" width="8.7109375" customWidth="1"/>
    <col min="8206" max="8206" width="4.7109375" customWidth="1"/>
    <col min="8207" max="8207" width="0.5703125" customWidth="1"/>
    <col min="8208" max="8209" width="8.85546875" bestFit="1" customWidth="1"/>
    <col min="8210" max="8210" width="8.7109375" customWidth="1"/>
    <col min="8211" max="8211" width="4.7109375" customWidth="1"/>
    <col min="8437" max="8437" width="10.42578125" customWidth="1"/>
    <col min="8438" max="8438" width="0.5703125" customWidth="1"/>
    <col min="8439" max="8440" width="8.85546875" bestFit="1" customWidth="1"/>
    <col min="8442" max="8442" width="4.7109375" customWidth="1"/>
    <col min="8443" max="8443" width="0.5703125" customWidth="1"/>
    <col min="8447" max="8447" width="4.7109375" customWidth="1"/>
    <col min="8448" max="8448" width="0.5703125" customWidth="1"/>
    <col min="8452" max="8452" width="4.7109375" customWidth="1"/>
    <col min="8453" max="8453" width="0.5703125" customWidth="1"/>
    <col min="8457" max="8457" width="4.7109375" customWidth="1"/>
    <col min="8458" max="8458" width="0.5703125" customWidth="1"/>
    <col min="8459" max="8460" width="8.85546875" bestFit="1" customWidth="1"/>
    <col min="8461" max="8461" width="8.7109375" customWidth="1"/>
    <col min="8462" max="8462" width="4.7109375" customWidth="1"/>
    <col min="8463" max="8463" width="0.5703125" customWidth="1"/>
    <col min="8464" max="8465" width="8.85546875" bestFit="1" customWidth="1"/>
    <col min="8466" max="8466" width="8.7109375" customWidth="1"/>
    <col min="8467" max="8467" width="4.7109375" customWidth="1"/>
    <col min="8693" max="8693" width="10.42578125" customWidth="1"/>
    <col min="8694" max="8694" width="0.5703125" customWidth="1"/>
    <col min="8695" max="8696" width="8.85546875" bestFit="1" customWidth="1"/>
    <col min="8698" max="8698" width="4.7109375" customWidth="1"/>
    <col min="8699" max="8699" width="0.5703125" customWidth="1"/>
    <col min="8703" max="8703" width="4.7109375" customWidth="1"/>
    <col min="8704" max="8704" width="0.5703125" customWidth="1"/>
    <col min="8708" max="8708" width="4.7109375" customWidth="1"/>
    <col min="8709" max="8709" width="0.5703125" customWidth="1"/>
    <col min="8713" max="8713" width="4.7109375" customWidth="1"/>
    <col min="8714" max="8714" width="0.5703125" customWidth="1"/>
    <col min="8715" max="8716" width="8.85546875" bestFit="1" customWidth="1"/>
    <col min="8717" max="8717" width="8.7109375" customWidth="1"/>
    <col min="8718" max="8718" width="4.7109375" customWidth="1"/>
    <col min="8719" max="8719" width="0.5703125" customWidth="1"/>
    <col min="8720" max="8721" width="8.85546875" bestFit="1" customWidth="1"/>
    <col min="8722" max="8722" width="8.7109375" customWidth="1"/>
    <col min="8723" max="8723" width="4.7109375" customWidth="1"/>
    <col min="8949" max="8949" width="10.42578125" customWidth="1"/>
    <col min="8950" max="8950" width="0.5703125" customWidth="1"/>
    <col min="8951" max="8952" width="8.85546875" bestFit="1" customWidth="1"/>
    <col min="8954" max="8954" width="4.7109375" customWidth="1"/>
    <col min="8955" max="8955" width="0.5703125" customWidth="1"/>
    <col min="8959" max="8959" width="4.7109375" customWidth="1"/>
    <col min="8960" max="8960" width="0.5703125" customWidth="1"/>
    <col min="8964" max="8964" width="4.7109375" customWidth="1"/>
    <col min="8965" max="8965" width="0.5703125" customWidth="1"/>
    <col min="8969" max="8969" width="4.7109375" customWidth="1"/>
    <col min="8970" max="8970" width="0.5703125" customWidth="1"/>
    <col min="8971" max="8972" width="8.85546875" bestFit="1" customWidth="1"/>
    <col min="8973" max="8973" width="8.7109375" customWidth="1"/>
    <col min="8974" max="8974" width="4.7109375" customWidth="1"/>
    <col min="8975" max="8975" width="0.5703125" customWidth="1"/>
    <col min="8976" max="8977" width="8.85546875" bestFit="1" customWidth="1"/>
    <col min="8978" max="8978" width="8.7109375" customWidth="1"/>
    <col min="8979" max="8979" width="4.7109375" customWidth="1"/>
    <col min="9205" max="9205" width="10.42578125" customWidth="1"/>
    <col min="9206" max="9206" width="0.5703125" customWidth="1"/>
    <col min="9207" max="9208" width="8.85546875" bestFit="1" customWidth="1"/>
    <col min="9210" max="9210" width="4.7109375" customWidth="1"/>
    <col min="9211" max="9211" width="0.5703125" customWidth="1"/>
    <col min="9215" max="9215" width="4.7109375" customWidth="1"/>
    <col min="9216" max="9216" width="0.5703125" customWidth="1"/>
    <col min="9220" max="9220" width="4.7109375" customWidth="1"/>
    <col min="9221" max="9221" width="0.5703125" customWidth="1"/>
    <col min="9225" max="9225" width="4.7109375" customWidth="1"/>
    <col min="9226" max="9226" width="0.5703125" customWidth="1"/>
    <col min="9227" max="9228" width="8.85546875" bestFit="1" customWidth="1"/>
    <col min="9229" max="9229" width="8.7109375" customWidth="1"/>
    <col min="9230" max="9230" width="4.7109375" customWidth="1"/>
    <col min="9231" max="9231" width="0.5703125" customWidth="1"/>
    <col min="9232" max="9233" width="8.85546875" bestFit="1" customWidth="1"/>
    <col min="9234" max="9234" width="8.7109375" customWidth="1"/>
    <col min="9235" max="9235" width="4.7109375" customWidth="1"/>
    <col min="9461" max="9461" width="10.42578125" customWidth="1"/>
    <col min="9462" max="9462" width="0.5703125" customWidth="1"/>
    <col min="9463" max="9464" width="8.85546875" bestFit="1" customWidth="1"/>
    <col min="9466" max="9466" width="4.7109375" customWidth="1"/>
    <col min="9467" max="9467" width="0.5703125" customWidth="1"/>
    <col min="9471" max="9471" width="4.7109375" customWidth="1"/>
    <col min="9472" max="9472" width="0.5703125" customWidth="1"/>
    <col min="9476" max="9476" width="4.7109375" customWidth="1"/>
    <col min="9477" max="9477" width="0.5703125" customWidth="1"/>
    <col min="9481" max="9481" width="4.7109375" customWidth="1"/>
    <col min="9482" max="9482" width="0.5703125" customWidth="1"/>
    <col min="9483" max="9484" width="8.85546875" bestFit="1" customWidth="1"/>
    <col min="9485" max="9485" width="8.7109375" customWidth="1"/>
    <col min="9486" max="9486" width="4.7109375" customWidth="1"/>
    <col min="9487" max="9487" width="0.5703125" customWidth="1"/>
    <col min="9488" max="9489" width="8.85546875" bestFit="1" customWidth="1"/>
    <col min="9490" max="9490" width="8.7109375" customWidth="1"/>
    <col min="9491" max="9491" width="4.7109375" customWidth="1"/>
    <col min="9717" max="9717" width="10.42578125" customWidth="1"/>
    <col min="9718" max="9718" width="0.5703125" customWidth="1"/>
    <col min="9719" max="9720" width="8.85546875" bestFit="1" customWidth="1"/>
    <col min="9722" max="9722" width="4.7109375" customWidth="1"/>
    <col min="9723" max="9723" width="0.5703125" customWidth="1"/>
    <col min="9727" max="9727" width="4.7109375" customWidth="1"/>
    <col min="9728" max="9728" width="0.5703125" customWidth="1"/>
    <col min="9732" max="9732" width="4.7109375" customWidth="1"/>
    <col min="9733" max="9733" width="0.5703125" customWidth="1"/>
    <col min="9737" max="9737" width="4.7109375" customWidth="1"/>
    <col min="9738" max="9738" width="0.5703125" customWidth="1"/>
    <col min="9739" max="9740" width="8.85546875" bestFit="1" customWidth="1"/>
    <col min="9741" max="9741" width="8.7109375" customWidth="1"/>
    <col min="9742" max="9742" width="4.7109375" customWidth="1"/>
    <col min="9743" max="9743" width="0.5703125" customWidth="1"/>
    <col min="9744" max="9745" width="8.85546875" bestFit="1" customWidth="1"/>
    <col min="9746" max="9746" width="8.7109375" customWidth="1"/>
    <col min="9747" max="9747" width="4.7109375" customWidth="1"/>
    <col min="9973" max="9973" width="10.42578125" customWidth="1"/>
    <col min="9974" max="9974" width="0.5703125" customWidth="1"/>
    <col min="9975" max="9976" width="8.85546875" bestFit="1" customWidth="1"/>
    <col min="9978" max="9978" width="4.7109375" customWidth="1"/>
    <col min="9979" max="9979" width="0.5703125" customWidth="1"/>
    <col min="9983" max="9983" width="4.7109375" customWidth="1"/>
    <col min="9984" max="9984" width="0.5703125" customWidth="1"/>
    <col min="9988" max="9988" width="4.7109375" customWidth="1"/>
    <col min="9989" max="9989" width="0.5703125" customWidth="1"/>
    <col min="9993" max="9993" width="4.7109375" customWidth="1"/>
    <col min="9994" max="9994" width="0.5703125" customWidth="1"/>
    <col min="9995" max="9996" width="8.85546875" bestFit="1" customWidth="1"/>
    <col min="9997" max="9997" width="8.7109375" customWidth="1"/>
    <col min="9998" max="9998" width="4.7109375" customWidth="1"/>
    <col min="9999" max="9999" width="0.5703125" customWidth="1"/>
    <col min="10000" max="10001" width="8.85546875" bestFit="1" customWidth="1"/>
    <col min="10002" max="10002" width="8.7109375" customWidth="1"/>
    <col min="10003" max="10003" width="4.7109375" customWidth="1"/>
    <col min="10229" max="10229" width="10.42578125" customWidth="1"/>
    <col min="10230" max="10230" width="0.5703125" customWidth="1"/>
    <col min="10231" max="10232" width="8.85546875" bestFit="1" customWidth="1"/>
    <col min="10234" max="10234" width="4.7109375" customWidth="1"/>
    <col min="10235" max="10235" width="0.5703125" customWidth="1"/>
    <col min="10239" max="10239" width="4.7109375" customWidth="1"/>
    <col min="10240" max="10240" width="0.5703125" customWidth="1"/>
    <col min="10244" max="10244" width="4.7109375" customWidth="1"/>
    <col min="10245" max="10245" width="0.5703125" customWidth="1"/>
    <col min="10249" max="10249" width="4.7109375" customWidth="1"/>
    <col min="10250" max="10250" width="0.5703125" customWidth="1"/>
    <col min="10251" max="10252" width="8.85546875" bestFit="1" customWidth="1"/>
    <col min="10253" max="10253" width="8.7109375" customWidth="1"/>
    <col min="10254" max="10254" width="4.7109375" customWidth="1"/>
    <col min="10255" max="10255" width="0.5703125" customWidth="1"/>
    <col min="10256" max="10257" width="8.85546875" bestFit="1" customWidth="1"/>
    <col min="10258" max="10258" width="8.7109375" customWidth="1"/>
    <col min="10259" max="10259" width="4.7109375" customWidth="1"/>
    <col min="10485" max="10485" width="10.42578125" customWidth="1"/>
    <col min="10486" max="10486" width="0.5703125" customWidth="1"/>
    <col min="10487" max="10488" width="8.85546875" bestFit="1" customWidth="1"/>
    <col min="10490" max="10490" width="4.7109375" customWidth="1"/>
    <col min="10491" max="10491" width="0.5703125" customWidth="1"/>
    <col min="10495" max="10495" width="4.7109375" customWidth="1"/>
    <col min="10496" max="10496" width="0.5703125" customWidth="1"/>
    <col min="10500" max="10500" width="4.7109375" customWidth="1"/>
    <col min="10501" max="10501" width="0.5703125" customWidth="1"/>
    <col min="10505" max="10505" width="4.7109375" customWidth="1"/>
    <col min="10506" max="10506" width="0.5703125" customWidth="1"/>
    <col min="10507" max="10508" width="8.85546875" bestFit="1" customWidth="1"/>
    <col min="10509" max="10509" width="8.7109375" customWidth="1"/>
    <col min="10510" max="10510" width="4.7109375" customWidth="1"/>
    <col min="10511" max="10511" width="0.5703125" customWidth="1"/>
    <col min="10512" max="10513" width="8.85546875" bestFit="1" customWidth="1"/>
    <col min="10514" max="10514" width="8.7109375" customWidth="1"/>
    <col min="10515" max="10515" width="4.7109375" customWidth="1"/>
    <col min="10741" max="10741" width="10.42578125" customWidth="1"/>
    <col min="10742" max="10742" width="0.5703125" customWidth="1"/>
    <col min="10743" max="10744" width="8.85546875" bestFit="1" customWidth="1"/>
    <col min="10746" max="10746" width="4.7109375" customWidth="1"/>
    <col min="10747" max="10747" width="0.5703125" customWidth="1"/>
    <col min="10751" max="10751" width="4.7109375" customWidth="1"/>
    <col min="10752" max="10752" width="0.5703125" customWidth="1"/>
    <col min="10756" max="10756" width="4.7109375" customWidth="1"/>
    <col min="10757" max="10757" width="0.5703125" customWidth="1"/>
    <col min="10761" max="10761" width="4.7109375" customWidth="1"/>
    <col min="10762" max="10762" width="0.5703125" customWidth="1"/>
    <col min="10763" max="10764" width="8.85546875" bestFit="1" customWidth="1"/>
    <col min="10765" max="10765" width="8.7109375" customWidth="1"/>
    <col min="10766" max="10766" width="4.7109375" customWidth="1"/>
    <col min="10767" max="10767" width="0.5703125" customWidth="1"/>
    <col min="10768" max="10769" width="8.85546875" bestFit="1" customWidth="1"/>
    <col min="10770" max="10770" width="8.7109375" customWidth="1"/>
    <col min="10771" max="10771" width="4.7109375" customWidth="1"/>
    <col min="10997" max="10997" width="10.42578125" customWidth="1"/>
    <col min="10998" max="10998" width="0.5703125" customWidth="1"/>
    <col min="10999" max="11000" width="8.85546875" bestFit="1" customWidth="1"/>
    <col min="11002" max="11002" width="4.7109375" customWidth="1"/>
    <col min="11003" max="11003" width="0.5703125" customWidth="1"/>
    <col min="11007" max="11007" width="4.7109375" customWidth="1"/>
    <col min="11008" max="11008" width="0.5703125" customWidth="1"/>
    <col min="11012" max="11012" width="4.7109375" customWidth="1"/>
    <col min="11013" max="11013" width="0.5703125" customWidth="1"/>
    <col min="11017" max="11017" width="4.7109375" customWidth="1"/>
    <col min="11018" max="11018" width="0.5703125" customWidth="1"/>
    <col min="11019" max="11020" width="8.85546875" bestFit="1" customWidth="1"/>
    <col min="11021" max="11021" width="8.7109375" customWidth="1"/>
    <col min="11022" max="11022" width="4.7109375" customWidth="1"/>
    <col min="11023" max="11023" width="0.5703125" customWidth="1"/>
    <col min="11024" max="11025" width="8.85546875" bestFit="1" customWidth="1"/>
    <col min="11026" max="11026" width="8.7109375" customWidth="1"/>
    <col min="11027" max="11027" width="4.7109375" customWidth="1"/>
    <col min="11253" max="11253" width="10.42578125" customWidth="1"/>
    <col min="11254" max="11254" width="0.5703125" customWidth="1"/>
    <col min="11255" max="11256" width="8.85546875" bestFit="1" customWidth="1"/>
    <col min="11258" max="11258" width="4.7109375" customWidth="1"/>
    <col min="11259" max="11259" width="0.5703125" customWidth="1"/>
    <col min="11263" max="11263" width="4.7109375" customWidth="1"/>
    <col min="11264" max="11264" width="0.5703125" customWidth="1"/>
    <col min="11268" max="11268" width="4.7109375" customWidth="1"/>
    <col min="11269" max="11269" width="0.5703125" customWidth="1"/>
    <col min="11273" max="11273" width="4.7109375" customWidth="1"/>
    <col min="11274" max="11274" width="0.5703125" customWidth="1"/>
    <col min="11275" max="11276" width="8.85546875" bestFit="1" customWidth="1"/>
    <col min="11277" max="11277" width="8.7109375" customWidth="1"/>
    <col min="11278" max="11278" width="4.7109375" customWidth="1"/>
    <col min="11279" max="11279" width="0.5703125" customWidth="1"/>
    <col min="11280" max="11281" width="8.85546875" bestFit="1" customWidth="1"/>
    <col min="11282" max="11282" width="8.7109375" customWidth="1"/>
    <col min="11283" max="11283" width="4.7109375" customWidth="1"/>
    <col min="11509" max="11509" width="10.42578125" customWidth="1"/>
    <col min="11510" max="11510" width="0.5703125" customWidth="1"/>
    <col min="11511" max="11512" width="8.85546875" bestFit="1" customWidth="1"/>
    <col min="11514" max="11514" width="4.7109375" customWidth="1"/>
    <col min="11515" max="11515" width="0.5703125" customWidth="1"/>
    <col min="11519" max="11519" width="4.7109375" customWidth="1"/>
    <col min="11520" max="11520" width="0.5703125" customWidth="1"/>
    <col min="11524" max="11524" width="4.7109375" customWidth="1"/>
    <col min="11525" max="11525" width="0.5703125" customWidth="1"/>
    <col min="11529" max="11529" width="4.7109375" customWidth="1"/>
    <col min="11530" max="11530" width="0.5703125" customWidth="1"/>
    <col min="11531" max="11532" width="8.85546875" bestFit="1" customWidth="1"/>
    <col min="11533" max="11533" width="8.7109375" customWidth="1"/>
    <col min="11534" max="11534" width="4.7109375" customWidth="1"/>
    <col min="11535" max="11535" width="0.5703125" customWidth="1"/>
    <col min="11536" max="11537" width="8.85546875" bestFit="1" customWidth="1"/>
    <col min="11538" max="11538" width="8.7109375" customWidth="1"/>
    <col min="11539" max="11539" width="4.7109375" customWidth="1"/>
    <col min="11765" max="11765" width="10.42578125" customWidth="1"/>
    <col min="11766" max="11766" width="0.5703125" customWidth="1"/>
    <col min="11767" max="11768" width="8.85546875" bestFit="1" customWidth="1"/>
    <col min="11770" max="11770" width="4.7109375" customWidth="1"/>
    <col min="11771" max="11771" width="0.5703125" customWidth="1"/>
    <col min="11775" max="11775" width="4.7109375" customWidth="1"/>
    <col min="11776" max="11776" width="0.5703125" customWidth="1"/>
    <col min="11780" max="11780" width="4.7109375" customWidth="1"/>
    <col min="11781" max="11781" width="0.5703125" customWidth="1"/>
    <col min="11785" max="11785" width="4.7109375" customWidth="1"/>
    <col min="11786" max="11786" width="0.5703125" customWidth="1"/>
    <col min="11787" max="11788" width="8.85546875" bestFit="1" customWidth="1"/>
    <col min="11789" max="11789" width="8.7109375" customWidth="1"/>
    <col min="11790" max="11790" width="4.7109375" customWidth="1"/>
    <col min="11791" max="11791" width="0.5703125" customWidth="1"/>
    <col min="11792" max="11793" width="8.85546875" bestFit="1" customWidth="1"/>
    <col min="11794" max="11794" width="8.7109375" customWidth="1"/>
    <col min="11795" max="11795" width="4.7109375" customWidth="1"/>
    <col min="12021" max="12021" width="10.42578125" customWidth="1"/>
    <col min="12022" max="12022" width="0.5703125" customWidth="1"/>
    <col min="12023" max="12024" width="8.85546875" bestFit="1" customWidth="1"/>
    <col min="12026" max="12026" width="4.7109375" customWidth="1"/>
    <col min="12027" max="12027" width="0.5703125" customWidth="1"/>
    <col min="12031" max="12031" width="4.7109375" customWidth="1"/>
    <col min="12032" max="12032" width="0.5703125" customWidth="1"/>
    <col min="12036" max="12036" width="4.7109375" customWidth="1"/>
    <col min="12037" max="12037" width="0.5703125" customWidth="1"/>
    <col min="12041" max="12041" width="4.7109375" customWidth="1"/>
    <col min="12042" max="12042" width="0.5703125" customWidth="1"/>
    <col min="12043" max="12044" width="8.85546875" bestFit="1" customWidth="1"/>
    <col min="12045" max="12045" width="8.7109375" customWidth="1"/>
    <col min="12046" max="12046" width="4.7109375" customWidth="1"/>
    <col min="12047" max="12047" width="0.5703125" customWidth="1"/>
    <col min="12048" max="12049" width="8.85546875" bestFit="1" customWidth="1"/>
    <col min="12050" max="12050" width="8.7109375" customWidth="1"/>
    <col min="12051" max="12051" width="4.7109375" customWidth="1"/>
    <col min="12277" max="12277" width="10.42578125" customWidth="1"/>
    <col min="12278" max="12278" width="0.5703125" customWidth="1"/>
    <col min="12279" max="12280" width="8.85546875" bestFit="1" customWidth="1"/>
    <col min="12282" max="12282" width="4.7109375" customWidth="1"/>
    <col min="12283" max="12283" width="0.5703125" customWidth="1"/>
    <col min="12287" max="12287" width="4.7109375" customWidth="1"/>
    <col min="12288" max="12288" width="0.5703125" customWidth="1"/>
    <col min="12292" max="12292" width="4.7109375" customWidth="1"/>
    <col min="12293" max="12293" width="0.5703125" customWidth="1"/>
    <col min="12297" max="12297" width="4.7109375" customWidth="1"/>
    <col min="12298" max="12298" width="0.5703125" customWidth="1"/>
    <col min="12299" max="12300" width="8.85546875" bestFit="1" customWidth="1"/>
    <col min="12301" max="12301" width="8.7109375" customWidth="1"/>
    <col min="12302" max="12302" width="4.7109375" customWidth="1"/>
    <col min="12303" max="12303" width="0.5703125" customWidth="1"/>
    <col min="12304" max="12305" width="8.85546875" bestFit="1" customWidth="1"/>
    <col min="12306" max="12306" width="8.7109375" customWidth="1"/>
    <col min="12307" max="12307" width="4.7109375" customWidth="1"/>
    <col min="12533" max="12533" width="10.42578125" customWidth="1"/>
    <col min="12534" max="12534" width="0.5703125" customWidth="1"/>
    <col min="12535" max="12536" width="8.85546875" bestFit="1" customWidth="1"/>
    <col min="12538" max="12538" width="4.7109375" customWidth="1"/>
    <col min="12539" max="12539" width="0.5703125" customWidth="1"/>
    <col min="12543" max="12543" width="4.7109375" customWidth="1"/>
    <col min="12544" max="12544" width="0.5703125" customWidth="1"/>
    <col min="12548" max="12548" width="4.7109375" customWidth="1"/>
    <col min="12549" max="12549" width="0.5703125" customWidth="1"/>
    <col min="12553" max="12553" width="4.7109375" customWidth="1"/>
    <col min="12554" max="12554" width="0.5703125" customWidth="1"/>
    <col min="12555" max="12556" width="8.85546875" bestFit="1" customWidth="1"/>
    <col min="12557" max="12557" width="8.7109375" customWidth="1"/>
    <col min="12558" max="12558" width="4.7109375" customWidth="1"/>
    <col min="12559" max="12559" width="0.5703125" customWidth="1"/>
    <col min="12560" max="12561" width="8.85546875" bestFit="1" customWidth="1"/>
    <col min="12562" max="12562" width="8.7109375" customWidth="1"/>
    <col min="12563" max="12563" width="4.7109375" customWidth="1"/>
    <col min="12789" max="12789" width="10.42578125" customWidth="1"/>
    <col min="12790" max="12790" width="0.5703125" customWidth="1"/>
    <col min="12791" max="12792" width="8.85546875" bestFit="1" customWidth="1"/>
    <col min="12794" max="12794" width="4.7109375" customWidth="1"/>
    <col min="12795" max="12795" width="0.5703125" customWidth="1"/>
    <col min="12799" max="12799" width="4.7109375" customWidth="1"/>
    <col min="12800" max="12800" width="0.5703125" customWidth="1"/>
    <col min="12804" max="12804" width="4.7109375" customWidth="1"/>
    <col min="12805" max="12805" width="0.5703125" customWidth="1"/>
    <col min="12809" max="12809" width="4.7109375" customWidth="1"/>
    <col min="12810" max="12810" width="0.5703125" customWidth="1"/>
    <col min="12811" max="12812" width="8.85546875" bestFit="1" customWidth="1"/>
    <col min="12813" max="12813" width="8.7109375" customWidth="1"/>
    <col min="12814" max="12814" width="4.7109375" customWidth="1"/>
    <col min="12815" max="12815" width="0.5703125" customWidth="1"/>
    <col min="12816" max="12817" width="8.85546875" bestFit="1" customWidth="1"/>
    <col min="12818" max="12818" width="8.7109375" customWidth="1"/>
    <col min="12819" max="12819" width="4.7109375" customWidth="1"/>
    <col min="13045" max="13045" width="10.42578125" customWidth="1"/>
    <col min="13046" max="13046" width="0.5703125" customWidth="1"/>
    <col min="13047" max="13048" width="8.85546875" bestFit="1" customWidth="1"/>
    <col min="13050" max="13050" width="4.7109375" customWidth="1"/>
    <col min="13051" max="13051" width="0.5703125" customWidth="1"/>
    <col min="13055" max="13055" width="4.7109375" customWidth="1"/>
    <col min="13056" max="13056" width="0.5703125" customWidth="1"/>
    <col min="13060" max="13060" width="4.7109375" customWidth="1"/>
    <col min="13061" max="13061" width="0.5703125" customWidth="1"/>
    <col min="13065" max="13065" width="4.7109375" customWidth="1"/>
    <col min="13066" max="13066" width="0.5703125" customWidth="1"/>
    <col min="13067" max="13068" width="8.85546875" bestFit="1" customWidth="1"/>
    <col min="13069" max="13069" width="8.7109375" customWidth="1"/>
    <col min="13070" max="13070" width="4.7109375" customWidth="1"/>
    <col min="13071" max="13071" width="0.5703125" customWidth="1"/>
    <col min="13072" max="13073" width="8.85546875" bestFit="1" customWidth="1"/>
    <col min="13074" max="13074" width="8.7109375" customWidth="1"/>
    <col min="13075" max="13075" width="4.7109375" customWidth="1"/>
    <col min="13301" max="13301" width="10.42578125" customWidth="1"/>
    <col min="13302" max="13302" width="0.5703125" customWidth="1"/>
    <col min="13303" max="13304" width="8.85546875" bestFit="1" customWidth="1"/>
    <col min="13306" max="13306" width="4.7109375" customWidth="1"/>
    <col min="13307" max="13307" width="0.5703125" customWidth="1"/>
    <col min="13311" max="13311" width="4.7109375" customWidth="1"/>
    <col min="13312" max="13312" width="0.5703125" customWidth="1"/>
    <col min="13316" max="13316" width="4.7109375" customWidth="1"/>
    <col min="13317" max="13317" width="0.5703125" customWidth="1"/>
    <col min="13321" max="13321" width="4.7109375" customWidth="1"/>
    <col min="13322" max="13322" width="0.5703125" customWidth="1"/>
    <col min="13323" max="13324" width="8.85546875" bestFit="1" customWidth="1"/>
    <col min="13325" max="13325" width="8.7109375" customWidth="1"/>
    <col min="13326" max="13326" width="4.7109375" customWidth="1"/>
    <col min="13327" max="13327" width="0.5703125" customWidth="1"/>
    <col min="13328" max="13329" width="8.85546875" bestFit="1" customWidth="1"/>
    <col min="13330" max="13330" width="8.7109375" customWidth="1"/>
    <col min="13331" max="13331" width="4.7109375" customWidth="1"/>
    <col min="13557" max="13557" width="10.42578125" customWidth="1"/>
    <col min="13558" max="13558" width="0.5703125" customWidth="1"/>
    <col min="13559" max="13560" width="8.85546875" bestFit="1" customWidth="1"/>
    <col min="13562" max="13562" width="4.7109375" customWidth="1"/>
    <col min="13563" max="13563" width="0.5703125" customWidth="1"/>
    <col min="13567" max="13567" width="4.7109375" customWidth="1"/>
    <col min="13568" max="13568" width="0.5703125" customWidth="1"/>
    <col min="13572" max="13572" width="4.7109375" customWidth="1"/>
    <col min="13573" max="13573" width="0.5703125" customWidth="1"/>
    <col min="13577" max="13577" width="4.7109375" customWidth="1"/>
    <col min="13578" max="13578" width="0.5703125" customWidth="1"/>
    <col min="13579" max="13580" width="8.85546875" bestFit="1" customWidth="1"/>
    <col min="13581" max="13581" width="8.7109375" customWidth="1"/>
    <col min="13582" max="13582" width="4.7109375" customWidth="1"/>
    <col min="13583" max="13583" width="0.5703125" customWidth="1"/>
    <col min="13584" max="13585" width="8.85546875" bestFit="1" customWidth="1"/>
    <col min="13586" max="13586" width="8.7109375" customWidth="1"/>
    <col min="13587" max="13587" width="4.7109375" customWidth="1"/>
    <col min="13813" max="13813" width="10.42578125" customWidth="1"/>
    <col min="13814" max="13814" width="0.5703125" customWidth="1"/>
    <col min="13815" max="13816" width="8.85546875" bestFit="1" customWidth="1"/>
    <col min="13818" max="13818" width="4.7109375" customWidth="1"/>
    <col min="13819" max="13819" width="0.5703125" customWidth="1"/>
    <col min="13823" max="13823" width="4.7109375" customWidth="1"/>
    <col min="13824" max="13824" width="0.5703125" customWidth="1"/>
    <col min="13828" max="13828" width="4.7109375" customWidth="1"/>
    <col min="13829" max="13829" width="0.5703125" customWidth="1"/>
    <col min="13833" max="13833" width="4.7109375" customWidth="1"/>
    <col min="13834" max="13834" width="0.5703125" customWidth="1"/>
    <col min="13835" max="13836" width="8.85546875" bestFit="1" customWidth="1"/>
    <col min="13837" max="13837" width="8.7109375" customWidth="1"/>
    <col min="13838" max="13838" width="4.7109375" customWidth="1"/>
    <col min="13839" max="13839" width="0.5703125" customWidth="1"/>
    <col min="13840" max="13841" width="8.85546875" bestFit="1" customWidth="1"/>
    <col min="13842" max="13842" width="8.7109375" customWidth="1"/>
    <col min="13843" max="13843" width="4.7109375" customWidth="1"/>
    <col min="14069" max="14069" width="10.42578125" customWidth="1"/>
    <col min="14070" max="14070" width="0.5703125" customWidth="1"/>
    <col min="14071" max="14072" width="8.85546875" bestFit="1" customWidth="1"/>
    <col min="14074" max="14074" width="4.7109375" customWidth="1"/>
    <col min="14075" max="14075" width="0.5703125" customWidth="1"/>
    <col min="14079" max="14079" width="4.7109375" customWidth="1"/>
    <col min="14080" max="14080" width="0.5703125" customWidth="1"/>
    <col min="14084" max="14084" width="4.7109375" customWidth="1"/>
    <col min="14085" max="14085" width="0.5703125" customWidth="1"/>
    <col min="14089" max="14089" width="4.7109375" customWidth="1"/>
    <col min="14090" max="14090" width="0.5703125" customWidth="1"/>
    <col min="14091" max="14092" width="8.85546875" bestFit="1" customWidth="1"/>
    <col min="14093" max="14093" width="8.7109375" customWidth="1"/>
    <col min="14094" max="14094" width="4.7109375" customWidth="1"/>
    <col min="14095" max="14095" width="0.5703125" customWidth="1"/>
    <col min="14096" max="14097" width="8.85546875" bestFit="1" customWidth="1"/>
    <col min="14098" max="14098" width="8.7109375" customWidth="1"/>
    <col min="14099" max="14099" width="4.7109375" customWidth="1"/>
    <col min="14325" max="14325" width="10.42578125" customWidth="1"/>
    <col min="14326" max="14326" width="0.5703125" customWidth="1"/>
    <col min="14327" max="14328" width="8.85546875" bestFit="1" customWidth="1"/>
    <col min="14330" max="14330" width="4.7109375" customWidth="1"/>
    <col min="14331" max="14331" width="0.5703125" customWidth="1"/>
    <col min="14335" max="14335" width="4.7109375" customWidth="1"/>
    <col min="14336" max="14336" width="0.5703125" customWidth="1"/>
    <col min="14340" max="14340" width="4.7109375" customWidth="1"/>
    <col min="14341" max="14341" width="0.5703125" customWidth="1"/>
    <col min="14345" max="14345" width="4.7109375" customWidth="1"/>
    <col min="14346" max="14346" width="0.5703125" customWidth="1"/>
    <col min="14347" max="14348" width="8.85546875" bestFit="1" customWidth="1"/>
    <col min="14349" max="14349" width="8.7109375" customWidth="1"/>
    <col min="14350" max="14350" width="4.7109375" customWidth="1"/>
    <col min="14351" max="14351" width="0.5703125" customWidth="1"/>
    <col min="14352" max="14353" width="8.85546875" bestFit="1" customWidth="1"/>
    <col min="14354" max="14354" width="8.7109375" customWidth="1"/>
    <col min="14355" max="14355" width="4.7109375" customWidth="1"/>
    <col min="14581" max="14581" width="10.42578125" customWidth="1"/>
    <col min="14582" max="14582" width="0.5703125" customWidth="1"/>
    <col min="14583" max="14584" width="8.85546875" bestFit="1" customWidth="1"/>
    <col min="14586" max="14586" width="4.7109375" customWidth="1"/>
    <col min="14587" max="14587" width="0.5703125" customWidth="1"/>
    <col min="14591" max="14591" width="4.7109375" customWidth="1"/>
    <col min="14592" max="14592" width="0.5703125" customWidth="1"/>
    <col min="14596" max="14596" width="4.7109375" customWidth="1"/>
    <col min="14597" max="14597" width="0.5703125" customWidth="1"/>
    <col min="14601" max="14601" width="4.7109375" customWidth="1"/>
    <col min="14602" max="14602" width="0.5703125" customWidth="1"/>
    <col min="14603" max="14604" width="8.85546875" bestFit="1" customWidth="1"/>
    <col min="14605" max="14605" width="8.7109375" customWidth="1"/>
    <col min="14606" max="14606" width="4.7109375" customWidth="1"/>
    <col min="14607" max="14607" width="0.5703125" customWidth="1"/>
    <col min="14608" max="14609" width="8.85546875" bestFit="1" customWidth="1"/>
    <col min="14610" max="14610" width="8.7109375" customWidth="1"/>
    <col min="14611" max="14611" width="4.7109375" customWidth="1"/>
    <col min="14837" max="14837" width="10.42578125" customWidth="1"/>
    <col min="14838" max="14838" width="0.5703125" customWidth="1"/>
    <col min="14839" max="14840" width="8.85546875" bestFit="1" customWidth="1"/>
    <col min="14842" max="14842" width="4.7109375" customWidth="1"/>
    <col min="14843" max="14843" width="0.5703125" customWidth="1"/>
    <col min="14847" max="14847" width="4.7109375" customWidth="1"/>
    <col min="14848" max="14848" width="0.5703125" customWidth="1"/>
    <col min="14852" max="14852" width="4.7109375" customWidth="1"/>
    <col min="14853" max="14853" width="0.5703125" customWidth="1"/>
    <col min="14857" max="14857" width="4.7109375" customWidth="1"/>
    <col min="14858" max="14858" width="0.5703125" customWidth="1"/>
    <col min="14859" max="14860" width="8.85546875" bestFit="1" customWidth="1"/>
    <col min="14861" max="14861" width="8.7109375" customWidth="1"/>
    <col min="14862" max="14862" width="4.7109375" customWidth="1"/>
    <col min="14863" max="14863" width="0.5703125" customWidth="1"/>
    <col min="14864" max="14865" width="8.85546875" bestFit="1" customWidth="1"/>
    <col min="14866" max="14866" width="8.7109375" customWidth="1"/>
    <col min="14867" max="14867" width="4.7109375" customWidth="1"/>
    <col min="15093" max="15093" width="10.42578125" customWidth="1"/>
    <col min="15094" max="15094" width="0.5703125" customWidth="1"/>
    <col min="15095" max="15096" width="8.85546875" bestFit="1" customWidth="1"/>
    <col min="15098" max="15098" width="4.7109375" customWidth="1"/>
    <col min="15099" max="15099" width="0.5703125" customWidth="1"/>
    <col min="15103" max="15103" width="4.7109375" customWidth="1"/>
    <col min="15104" max="15104" width="0.5703125" customWidth="1"/>
    <col min="15108" max="15108" width="4.7109375" customWidth="1"/>
    <col min="15109" max="15109" width="0.5703125" customWidth="1"/>
    <col min="15113" max="15113" width="4.7109375" customWidth="1"/>
    <col min="15114" max="15114" width="0.5703125" customWidth="1"/>
    <col min="15115" max="15116" width="8.85546875" bestFit="1" customWidth="1"/>
    <col min="15117" max="15117" width="8.7109375" customWidth="1"/>
    <col min="15118" max="15118" width="4.7109375" customWidth="1"/>
    <col min="15119" max="15119" width="0.5703125" customWidth="1"/>
    <col min="15120" max="15121" width="8.85546875" bestFit="1" customWidth="1"/>
    <col min="15122" max="15122" width="8.7109375" customWidth="1"/>
    <col min="15123" max="15123" width="4.7109375" customWidth="1"/>
    <col min="15349" max="15349" width="10.42578125" customWidth="1"/>
    <col min="15350" max="15350" width="0.5703125" customWidth="1"/>
    <col min="15351" max="15352" width="8.85546875" bestFit="1" customWidth="1"/>
    <col min="15354" max="15354" width="4.7109375" customWidth="1"/>
    <col min="15355" max="15355" width="0.5703125" customWidth="1"/>
    <col min="15359" max="15359" width="4.7109375" customWidth="1"/>
    <col min="15360" max="15360" width="0.5703125" customWidth="1"/>
    <col min="15364" max="15364" width="4.7109375" customWidth="1"/>
    <col min="15365" max="15365" width="0.5703125" customWidth="1"/>
    <col min="15369" max="15369" width="4.7109375" customWidth="1"/>
    <col min="15370" max="15370" width="0.5703125" customWidth="1"/>
    <col min="15371" max="15372" width="8.85546875" bestFit="1" customWidth="1"/>
    <col min="15373" max="15373" width="8.7109375" customWidth="1"/>
    <col min="15374" max="15374" width="4.7109375" customWidth="1"/>
    <col min="15375" max="15375" width="0.5703125" customWidth="1"/>
    <col min="15376" max="15377" width="8.85546875" bestFit="1" customWidth="1"/>
    <col min="15378" max="15378" width="8.7109375" customWidth="1"/>
    <col min="15379" max="15379" width="4.7109375" customWidth="1"/>
    <col min="15605" max="15605" width="10.42578125" customWidth="1"/>
    <col min="15606" max="15606" width="0.5703125" customWidth="1"/>
    <col min="15607" max="15608" width="8.85546875" bestFit="1" customWidth="1"/>
    <col min="15610" max="15610" width="4.7109375" customWidth="1"/>
    <col min="15611" max="15611" width="0.5703125" customWidth="1"/>
    <col min="15615" max="15615" width="4.7109375" customWidth="1"/>
    <col min="15616" max="15616" width="0.5703125" customWidth="1"/>
    <col min="15620" max="15620" width="4.7109375" customWidth="1"/>
    <col min="15621" max="15621" width="0.5703125" customWidth="1"/>
    <col min="15625" max="15625" width="4.7109375" customWidth="1"/>
    <col min="15626" max="15626" width="0.5703125" customWidth="1"/>
    <col min="15627" max="15628" width="8.85546875" bestFit="1" customWidth="1"/>
    <col min="15629" max="15629" width="8.7109375" customWidth="1"/>
    <col min="15630" max="15630" width="4.7109375" customWidth="1"/>
    <col min="15631" max="15631" width="0.5703125" customWidth="1"/>
    <col min="15632" max="15633" width="8.85546875" bestFit="1" customWidth="1"/>
    <col min="15634" max="15634" width="8.7109375" customWidth="1"/>
    <col min="15635" max="15635" width="4.7109375" customWidth="1"/>
    <col min="15861" max="15861" width="10.42578125" customWidth="1"/>
    <col min="15862" max="15862" width="0.5703125" customWidth="1"/>
    <col min="15863" max="15864" width="8.85546875" bestFit="1" customWidth="1"/>
    <col min="15866" max="15866" width="4.7109375" customWidth="1"/>
    <col min="15867" max="15867" width="0.5703125" customWidth="1"/>
    <col min="15871" max="15871" width="4.7109375" customWidth="1"/>
    <col min="15872" max="15872" width="0.5703125" customWidth="1"/>
    <col min="15876" max="15876" width="4.7109375" customWidth="1"/>
    <col min="15877" max="15877" width="0.5703125" customWidth="1"/>
    <col min="15881" max="15881" width="4.7109375" customWidth="1"/>
    <col min="15882" max="15882" width="0.5703125" customWidth="1"/>
    <col min="15883" max="15884" width="8.85546875" bestFit="1" customWidth="1"/>
    <col min="15885" max="15885" width="8.7109375" customWidth="1"/>
    <col min="15886" max="15886" width="4.7109375" customWidth="1"/>
    <col min="15887" max="15887" width="0.5703125" customWidth="1"/>
    <col min="15888" max="15889" width="8.85546875" bestFit="1" customWidth="1"/>
    <col min="15890" max="15890" width="8.7109375" customWidth="1"/>
    <col min="15891" max="15891" width="4.7109375" customWidth="1"/>
    <col min="16117" max="16117" width="10.42578125" customWidth="1"/>
    <col min="16118" max="16118" width="0.5703125" customWidth="1"/>
    <col min="16119" max="16120" width="8.85546875" bestFit="1" customWidth="1"/>
    <col min="16122" max="16122" width="4.7109375" customWidth="1"/>
    <col min="16123" max="16123" width="0.5703125" customWidth="1"/>
    <col min="16127" max="16127" width="4.7109375" customWidth="1"/>
    <col min="16128" max="16128" width="0.5703125" customWidth="1"/>
    <col min="16132" max="16132" width="4.7109375" customWidth="1"/>
    <col min="16133" max="16133" width="0.5703125" customWidth="1"/>
    <col min="16137" max="16137" width="4.7109375" customWidth="1"/>
    <col min="16138" max="16138" width="0.5703125" customWidth="1"/>
    <col min="16139" max="16140" width="8.85546875" bestFit="1" customWidth="1"/>
    <col min="16141" max="16141" width="8.7109375" customWidth="1"/>
    <col min="16142" max="16142" width="4.7109375" customWidth="1"/>
    <col min="16143" max="16143" width="0.5703125" customWidth="1"/>
    <col min="16144" max="16145" width="8.85546875" bestFit="1" customWidth="1"/>
    <col min="16146" max="16146" width="8.7109375" customWidth="1"/>
    <col min="16147" max="16147" width="4.7109375" customWidth="1"/>
  </cols>
  <sheetData>
    <row r="1" spans="1:19" x14ac:dyDescent="0.2">
      <c r="A1" s="81" t="s">
        <v>426</v>
      </c>
      <c r="B1" s="87"/>
      <c r="C1" s="87"/>
      <c r="D1" s="87"/>
      <c r="E1" s="87"/>
      <c r="F1" s="87"/>
      <c r="G1" s="87"/>
      <c r="H1" s="87"/>
      <c r="I1" s="87"/>
      <c r="J1" s="87"/>
      <c r="K1" s="87"/>
      <c r="L1" s="87"/>
      <c r="M1" s="87"/>
      <c r="N1" s="87"/>
      <c r="O1" s="87"/>
      <c r="P1" s="87"/>
      <c r="Q1" s="73">
        <v>46276</v>
      </c>
    </row>
    <row r="2" spans="1:19" x14ac:dyDescent="0.2">
      <c r="A2" s="81" t="s">
        <v>339</v>
      </c>
      <c r="B2" s="87"/>
      <c r="C2" s="87"/>
      <c r="D2" s="87"/>
      <c r="E2" s="87"/>
      <c r="F2" s="87"/>
      <c r="G2" s="87"/>
      <c r="H2" s="87"/>
      <c r="I2" s="87"/>
      <c r="J2" s="87"/>
      <c r="K2" s="87"/>
      <c r="L2" s="87"/>
      <c r="M2" s="87"/>
      <c r="N2" s="87"/>
      <c r="O2" s="87"/>
      <c r="P2" s="87"/>
    </row>
    <row r="3" spans="1:19" s="29" customFormat="1" ht="25.15" customHeight="1" x14ac:dyDescent="0.2">
      <c r="A3" s="28" t="s">
        <v>340</v>
      </c>
      <c r="B3" s="96" t="s">
        <v>341</v>
      </c>
      <c r="C3" s="96"/>
      <c r="D3" s="97"/>
      <c r="E3" s="98" t="s">
        <v>342</v>
      </c>
      <c r="F3" s="98"/>
      <c r="G3" s="99"/>
      <c r="H3" s="96" t="s">
        <v>343</v>
      </c>
      <c r="I3" s="96"/>
      <c r="J3" s="97"/>
      <c r="K3" s="96" t="s">
        <v>344</v>
      </c>
      <c r="L3" s="96"/>
      <c r="M3" s="100"/>
      <c r="N3" s="96" t="s">
        <v>345</v>
      </c>
      <c r="O3" s="96"/>
      <c r="P3" s="97"/>
      <c r="Q3" s="96" t="s">
        <v>346</v>
      </c>
      <c r="R3" s="96"/>
      <c r="S3" s="97"/>
    </row>
    <row r="4" spans="1:19" s="30" customFormat="1" ht="11.25" x14ac:dyDescent="0.2">
      <c r="A4" s="101" t="s">
        <v>50</v>
      </c>
      <c r="B4" s="92" t="s">
        <v>347</v>
      </c>
      <c r="C4" s="92"/>
      <c r="D4" s="90" t="s">
        <v>127</v>
      </c>
      <c r="E4" s="92" t="s">
        <v>347</v>
      </c>
      <c r="F4" s="92"/>
      <c r="G4" s="90" t="s">
        <v>127</v>
      </c>
      <c r="H4" s="92" t="s">
        <v>347</v>
      </c>
      <c r="I4" s="92"/>
      <c r="J4" s="90" t="s">
        <v>127</v>
      </c>
      <c r="K4" s="92" t="s">
        <v>347</v>
      </c>
      <c r="L4" s="92"/>
      <c r="M4" s="90" t="s">
        <v>127</v>
      </c>
      <c r="N4" s="92" t="s">
        <v>347</v>
      </c>
      <c r="O4" s="92"/>
      <c r="P4" s="90" t="s">
        <v>127</v>
      </c>
      <c r="Q4" s="92" t="s">
        <v>348</v>
      </c>
      <c r="R4" s="92"/>
      <c r="S4" s="90" t="s">
        <v>127</v>
      </c>
    </row>
    <row r="5" spans="1:19" s="30" customFormat="1" ht="11.25" x14ac:dyDescent="0.2">
      <c r="A5" s="102"/>
      <c r="B5" s="31" t="s">
        <v>59</v>
      </c>
      <c r="C5" s="32" t="s">
        <v>60</v>
      </c>
      <c r="D5" s="93"/>
      <c r="E5" s="31" t="s">
        <v>59</v>
      </c>
      <c r="F5" s="32" t="s">
        <v>60</v>
      </c>
      <c r="G5" s="93"/>
      <c r="H5" s="31" t="s">
        <v>59</v>
      </c>
      <c r="I5" s="32" t="s">
        <v>60</v>
      </c>
      <c r="J5" s="91"/>
      <c r="K5" s="31" t="s">
        <v>59</v>
      </c>
      <c r="L5" s="32" t="s">
        <v>60</v>
      </c>
      <c r="M5" s="93"/>
      <c r="N5" s="31" t="s">
        <v>59</v>
      </c>
      <c r="O5" s="32" t="s">
        <v>60</v>
      </c>
      <c r="P5" s="91"/>
      <c r="Q5" s="31" t="s">
        <v>59</v>
      </c>
      <c r="R5" s="32" t="s">
        <v>60</v>
      </c>
      <c r="S5" s="93"/>
    </row>
    <row r="6" spans="1:19" x14ac:dyDescent="0.2">
      <c r="A6" s="3" t="s">
        <v>423</v>
      </c>
      <c r="B6" s="33" t="s">
        <v>340</v>
      </c>
      <c r="C6" s="34" t="s">
        <v>340</v>
      </c>
      <c r="D6" s="35" t="s">
        <v>340</v>
      </c>
      <c r="E6" s="34"/>
      <c r="F6" s="34"/>
      <c r="G6" s="35"/>
      <c r="H6" s="34"/>
      <c r="I6" s="34"/>
      <c r="J6" s="35"/>
      <c r="K6" s="34"/>
      <c r="L6" s="34"/>
      <c r="M6" s="35"/>
      <c r="N6" s="34"/>
      <c r="O6" s="34"/>
      <c r="P6" s="35"/>
      <c r="Q6" s="34"/>
      <c r="R6" s="34"/>
      <c r="S6" s="35"/>
    </row>
    <row r="7" spans="1:19" x14ac:dyDescent="0.2">
      <c r="A7" s="2" t="str">
        <f>"Oct "&amp;RIGHT(A6,4)-1</f>
        <v>Oct 2024</v>
      </c>
      <c r="B7" s="36">
        <v>22755079</v>
      </c>
      <c r="C7" s="37">
        <v>42642304</v>
      </c>
      <c r="D7" s="37">
        <v>8129648814</v>
      </c>
      <c r="E7" s="36">
        <v>260056</v>
      </c>
      <c r="F7" s="37">
        <v>611809</v>
      </c>
      <c r="G7" s="38">
        <v>77608358</v>
      </c>
      <c r="H7" s="37">
        <v>439795</v>
      </c>
      <c r="I7" s="37">
        <v>875078</v>
      </c>
      <c r="J7" s="38">
        <v>106124150</v>
      </c>
      <c r="K7" s="37">
        <v>527056</v>
      </c>
      <c r="L7" s="37">
        <v>1147213</v>
      </c>
      <c r="M7" s="38">
        <v>192499161</v>
      </c>
      <c r="N7" s="37" t="s">
        <v>422</v>
      </c>
      <c r="O7" s="37" t="s">
        <v>422</v>
      </c>
      <c r="P7" s="38">
        <v>80574</v>
      </c>
      <c r="Q7" s="37">
        <v>23015135</v>
      </c>
      <c r="R7" s="37">
        <v>43254113</v>
      </c>
      <c r="S7" s="38">
        <v>8505961057</v>
      </c>
    </row>
    <row r="8" spans="1:19" x14ac:dyDescent="0.2">
      <c r="A8" s="2" t="str">
        <f>"Nov "&amp;RIGHT(A6,4)-1</f>
        <v>Nov 2024</v>
      </c>
      <c r="B8" s="36">
        <v>22709559</v>
      </c>
      <c r="C8" s="37">
        <v>42504983</v>
      </c>
      <c r="D8" s="37">
        <v>8099851891</v>
      </c>
      <c r="E8" s="36">
        <v>216656</v>
      </c>
      <c r="F8" s="37">
        <v>509960</v>
      </c>
      <c r="G8" s="37">
        <v>187967916</v>
      </c>
      <c r="H8" s="36">
        <v>213581</v>
      </c>
      <c r="I8" s="37">
        <v>434694</v>
      </c>
      <c r="J8" s="37">
        <v>52913198</v>
      </c>
      <c r="K8" s="36">
        <v>34805</v>
      </c>
      <c r="L8" s="37">
        <v>65773</v>
      </c>
      <c r="M8" s="37">
        <v>20162627</v>
      </c>
      <c r="N8" s="36" t="s">
        <v>422</v>
      </c>
      <c r="O8" s="37" t="s">
        <v>422</v>
      </c>
      <c r="P8" s="37">
        <v>76033</v>
      </c>
      <c r="Q8" s="36">
        <v>22926215</v>
      </c>
      <c r="R8" s="37">
        <v>43014943</v>
      </c>
      <c r="S8" s="38">
        <v>8360971665</v>
      </c>
    </row>
    <row r="9" spans="1:19" x14ac:dyDescent="0.2">
      <c r="A9" s="2" t="str">
        <f>"Dec "&amp;RIGHT(A6,4)-1</f>
        <v>Dec 2024</v>
      </c>
      <c r="B9" s="36">
        <v>22751267</v>
      </c>
      <c r="C9" s="37">
        <v>42554663</v>
      </c>
      <c r="D9" s="37">
        <v>8087026341</v>
      </c>
      <c r="E9" s="36">
        <v>151238</v>
      </c>
      <c r="F9" s="37">
        <v>402966</v>
      </c>
      <c r="G9" s="37">
        <v>101297518</v>
      </c>
      <c r="H9" s="36">
        <v>3737</v>
      </c>
      <c r="I9" s="37">
        <v>7970</v>
      </c>
      <c r="J9" s="37">
        <v>2586016</v>
      </c>
      <c r="K9" s="36">
        <v>22697</v>
      </c>
      <c r="L9" s="37">
        <v>51420</v>
      </c>
      <c r="M9" s="37">
        <v>17840883</v>
      </c>
      <c r="N9" s="36" t="s">
        <v>422</v>
      </c>
      <c r="O9" s="37" t="s">
        <v>422</v>
      </c>
      <c r="P9" s="37">
        <v>70032</v>
      </c>
      <c r="Q9" s="36">
        <v>22902505</v>
      </c>
      <c r="R9" s="37">
        <v>42957629</v>
      </c>
      <c r="S9" s="38">
        <v>8208820790</v>
      </c>
    </row>
    <row r="10" spans="1:19" x14ac:dyDescent="0.2">
      <c r="A10" s="2" t="str">
        <f>"Jan "&amp;RIGHT(A6,4)</f>
        <v>Jan 2025</v>
      </c>
      <c r="B10" s="36">
        <v>22706787</v>
      </c>
      <c r="C10" s="37">
        <v>42412264</v>
      </c>
      <c r="D10" s="37">
        <v>7946816696</v>
      </c>
      <c r="E10" s="36">
        <v>187</v>
      </c>
      <c r="F10" s="37">
        <v>498</v>
      </c>
      <c r="G10" s="37">
        <v>-309205</v>
      </c>
      <c r="H10" s="36">
        <v>1</v>
      </c>
      <c r="I10" s="37">
        <v>2</v>
      </c>
      <c r="J10" s="37">
        <v>63078</v>
      </c>
      <c r="K10" s="36">
        <v>61766</v>
      </c>
      <c r="L10" s="37">
        <v>112477</v>
      </c>
      <c r="M10" s="37">
        <v>15264097</v>
      </c>
      <c r="N10" s="36" t="s">
        <v>422</v>
      </c>
      <c r="O10" s="37" t="s">
        <v>422</v>
      </c>
      <c r="P10" s="37">
        <v>45554</v>
      </c>
      <c r="Q10" s="36">
        <v>22706974</v>
      </c>
      <c r="R10" s="37">
        <v>42412762</v>
      </c>
      <c r="S10" s="38">
        <v>7961880220</v>
      </c>
    </row>
    <row r="11" spans="1:19" x14ac:dyDescent="0.2">
      <c r="A11" s="2" t="str">
        <f>"Feb "&amp;RIGHT(A6,4)</f>
        <v>Feb 2025</v>
      </c>
      <c r="B11" s="36">
        <v>22598460</v>
      </c>
      <c r="C11" s="37">
        <v>42177333</v>
      </c>
      <c r="D11" s="37">
        <v>7898184728</v>
      </c>
      <c r="E11" s="36">
        <v>1889</v>
      </c>
      <c r="F11" s="37">
        <v>3223</v>
      </c>
      <c r="G11" s="37">
        <v>-11674139</v>
      </c>
      <c r="H11" s="36">
        <v>3685</v>
      </c>
      <c r="I11" s="37">
        <v>5822</v>
      </c>
      <c r="J11" s="37">
        <v>761297</v>
      </c>
      <c r="K11" s="36">
        <v>92613</v>
      </c>
      <c r="L11" s="37">
        <v>162226</v>
      </c>
      <c r="M11" s="37">
        <v>19585992</v>
      </c>
      <c r="N11" s="36" t="s">
        <v>422</v>
      </c>
      <c r="O11" s="37" t="s">
        <v>422</v>
      </c>
      <c r="P11" s="37">
        <v>61527</v>
      </c>
      <c r="Q11" s="36">
        <v>22600349</v>
      </c>
      <c r="R11" s="37">
        <v>42180556</v>
      </c>
      <c r="S11" s="38">
        <v>7906919405</v>
      </c>
    </row>
    <row r="12" spans="1:19" x14ac:dyDescent="0.2">
      <c r="A12" s="2" t="str">
        <f>"Mar "&amp;RIGHT(A6,4)</f>
        <v>Mar 2025</v>
      </c>
      <c r="B12" s="36">
        <v>22627360</v>
      </c>
      <c r="C12" s="37">
        <v>42177094</v>
      </c>
      <c r="D12" s="37">
        <v>7943847350</v>
      </c>
      <c r="E12" s="36">
        <v>6604</v>
      </c>
      <c r="F12" s="37">
        <v>16777</v>
      </c>
      <c r="G12" s="37">
        <v>-13024215</v>
      </c>
      <c r="H12" s="36">
        <v>3427</v>
      </c>
      <c r="I12" s="37">
        <v>11622</v>
      </c>
      <c r="J12" s="37">
        <v>685146</v>
      </c>
      <c r="K12" s="36">
        <v>12407</v>
      </c>
      <c r="L12" s="37">
        <v>25340</v>
      </c>
      <c r="M12" s="37">
        <v>4220571</v>
      </c>
      <c r="N12" s="36" t="s">
        <v>422</v>
      </c>
      <c r="O12" s="37" t="s">
        <v>422</v>
      </c>
      <c r="P12" s="37">
        <v>111173</v>
      </c>
      <c r="Q12" s="36">
        <v>22633964</v>
      </c>
      <c r="R12" s="37">
        <v>42193871</v>
      </c>
      <c r="S12" s="38">
        <v>7935840025</v>
      </c>
    </row>
    <row r="13" spans="1:19" x14ac:dyDescent="0.2">
      <c r="A13" s="2" t="str">
        <f>"Apr "&amp;RIGHT(A6,4)</f>
        <v>Apr 2025</v>
      </c>
      <c r="B13" s="36">
        <v>22531009</v>
      </c>
      <c r="C13" s="37">
        <v>41948811</v>
      </c>
      <c r="D13" s="37">
        <v>7923568114</v>
      </c>
      <c r="E13" s="36">
        <v>3</v>
      </c>
      <c r="F13" s="37">
        <v>5</v>
      </c>
      <c r="G13" s="37">
        <v>-13157309</v>
      </c>
      <c r="H13" s="36">
        <v>544</v>
      </c>
      <c r="I13" s="37">
        <v>544</v>
      </c>
      <c r="J13" s="37">
        <v>0</v>
      </c>
      <c r="K13" s="36">
        <v>8228</v>
      </c>
      <c r="L13" s="37">
        <v>16074</v>
      </c>
      <c r="M13" s="37">
        <v>2473571</v>
      </c>
      <c r="N13" s="36" t="s">
        <v>422</v>
      </c>
      <c r="O13" s="37" t="s">
        <v>422</v>
      </c>
      <c r="P13" s="37">
        <v>73371</v>
      </c>
      <c r="Q13" s="36">
        <v>22531012</v>
      </c>
      <c r="R13" s="37">
        <v>41948816</v>
      </c>
      <c r="S13" s="38">
        <v>7912957747</v>
      </c>
    </row>
    <row r="14" spans="1:19" x14ac:dyDescent="0.2">
      <c r="A14" s="2" t="str">
        <f>"May "&amp;RIGHT(A6,4)</f>
        <v>May 2025</v>
      </c>
      <c r="B14" s="36">
        <v>22490692</v>
      </c>
      <c r="C14" s="37">
        <v>41839770</v>
      </c>
      <c r="D14" s="37">
        <v>7874080625</v>
      </c>
      <c r="E14" s="36">
        <v>1715</v>
      </c>
      <c r="F14" s="37">
        <v>4524</v>
      </c>
      <c r="G14" s="37">
        <v>-13151209</v>
      </c>
      <c r="H14" s="36">
        <v>1</v>
      </c>
      <c r="I14" s="37">
        <v>1</v>
      </c>
      <c r="J14" s="37">
        <v>1468</v>
      </c>
      <c r="K14" s="36">
        <v>17063</v>
      </c>
      <c r="L14" s="37">
        <v>40864</v>
      </c>
      <c r="M14" s="37">
        <v>6001726</v>
      </c>
      <c r="N14" s="36" t="s">
        <v>422</v>
      </c>
      <c r="O14" s="37" t="s">
        <v>422</v>
      </c>
      <c r="P14" s="37">
        <v>53578</v>
      </c>
      <c r="Q14" s="36">
        <v>22492407</v>
      </c>
      <c r="R14" s="37">
        <v>41844294</v>
      </c>
      <c r="S14" s="38">
        <v>7866986188</v>
      </c>
    </row>
    <row r="15" spans="1:19" x14ac:dyDescent="0.2">
      <c r="A15" s="2" t="str">
        <f>"Jun "&amp;RIGHT(A6,4)</f>
        <v>Jun 2025</v>
      </c>
      <c r="B15" s="36">
        <v>22386533</v>
      </c>
      <c r="C15" s="37">
        <v>41672306</v>
      </c>
      <c r="D15" s="37">
        <v>7801200648</v>
      </c>
      <c r="E15" s="36">
        <v>1057</v>
      </c>
      <c r="F15" s="37">
        <v>2597</v>
      </c>
      <c r="G15" s="37">
        <v>-12799090</v>
      </c>
      <c r="H15" s="36">
        <v>2</v>
      </c>
      <c r="I15" s="37">
        <v>6</v>
      </c>
      <c r="J15" s="37">
        <v>3860</v>
      </c>
      <c r="K15" s="36">
        <v>14070</v>
      </c>
      <c r="L15" s="37">
        <v>33460</v>
      </c>
      <c r="M15" s="37">
        <v>4876586</v>
      </c>
      <c r="N15" s="36" t="s">
        <v>422</v>
      </c>
      <c r="O15" s="37" t="s">
        <v>422</v>
      </c>
      <c r="P15" s="37">
        <v>55289</v>
      </c>
      <c r="Q15" s="36">
        <v>22387590</v>
      </c>
      <c r="R15" s="37">
        <v>41674903</v>
      </c>
      <c r="S15" s="38">
        <v>7793337293</v>
      </c>
    </row>
    <row r="16" spans="1:19" x14ac:dyDescent="0.2">
      <c r="A16" s="2" t="str">
        <f>"Jul "&amp;RIGHT(A6,4)</f>
        <v>Jul 2025</v>
      </c>
      <c r="B16" s="36">
        <v>22349185</v>
      </c>
      <c r="C16" s="37">
        <v>41599404</v>
      </c>
      <c r="D16" s="37">
        <v>7828383340</v>
      </c>
      <c r="E16" s="36">
        <v>1</v>
      </c>
      <c r="F16" s="37">
        <v>3</v>
      </c>
      <c r="G16" s="37">
        <v>-13854319</v>
      </c>
      <c r="H16" s="36">
        <v>0</v>
      </c>
      <c r="I16" s="37">
        <v>0</v>
      </c>
      <c r="J16" s="37">
        <v>0</v>
      </c>
      <c r="K16" s="36">
        <v>8560</v>
      </c>
      <c r="L16" s="37">
        <v>19994</v>
      </c>
      <c r="M16" s="37">
        <v>2960821</v>
      </c>
      <c r="N16" s="36" t="s">
        <v>422</v>
      </c>
      <c r="O16" s="37" t="s">
        <v>422</v>
      </c>
      <c r="P16" s="37">
        <v>48246</v>
      </c>
      <c r="Q16" s="36">
        <v>22349186</v>
      </c>
      <c r="R16" s="37">
        <v>41599407</v>
      </c>
      <c r="S16" s="38">
        <v>7817538088</v>
      </c>
    </row>
    <row r="17" spans="1:19" x14ac:dyDescent="0.2">
      <c r="A17" s="2" t="str">
        <f>"Aug "&amp;RIGHT(A6,4)</f>
        <v>Aug 2025</v>
      </c>
      <c r="B17" s="36">
        <v>22247089</v>
      </c>
      <c r="C17" s="37">
        <v>41405897</v>
      </c>
      <c r="D17" s="37">
        <v>7792541200</v>
      </c>
      <c r="E17" s="36">
        <v>3988</v>
      </c>
      <c r="F17" s="37">
        <v>10526</v>
      </c>
      <c r="G17" s="37">
        <v>-11844550</v>
      </c>
      <c r="H17" s="36">
        <v>1240</v>
      </c>
      <c r="I17" s="37">
        <v>3585</v>
      </c>
      <c r="J17" s="37">
        <v>436454</v>
      </c>
      <c r="K17" s="36">
        <v>13556</v>
      </c>
      <c r="L17" s="37">
        <v>34775</v>
      </c>
      <c r="M17" s="37">
        <v>4594014</v>
      </c>
      <c r="N17" s="36" t="s">
        <v>422</v>
      </c>
      <c r="O17" s="37" t="s">
        <v>422</v>
      </c>
      <c r="P17" s="37">
        <v>65644</v>
      </c>
      <c r="Q17" s="36">
        <v>22251077</v>
      </c>
      <c r="R17" s="37">
        <v>41416423</v>
      </c>
      <c r="S17" s="38">
        <v>7785792762</v>
      </c>
    </row>
    <row r="18" spans="1:19" x14ac:dyDescent="0.2">
      <c r="A18" s="2" t="str">
        <f>"Sep "&amp;RIGHT(A6,4)</f>
        <v>Sep 2025</v>
      </c>
      <c r="B18" s="36">
        <v>22167196</v>
      </c>
      <c r="C18" s="37">
        <v>41208261</v>
      </c>
      <c r="D18" s="37">
        <v>7718643040</v>
      </c>
      <c r="E18" s="36">
        <v>126</v>
      </c>
      <c r="F18" s="37">
        <v>227</v>
      </c>
      <c r="G18" s="37">
        <v>-12996405</v>
      </c>
      <c r="H18" s="36">
        <v>3</v>
      </c>
      <c r="I18" s="37">
        <v>9</v>
      </c>
      <c r="J18" s="37">
        <v>937</v>
      </c>
      <c r="K18" s="36">
        <v>14731</v>
      </c>
      <c r="L18" s="37">
        <v>36537</v>
      </c>
      <c r="M18" s="37">
        <v>4841346</v>
      </c>
      <c r="N18" s="36" t="s">
        <v>422</v>
      </c>
      <c r="O18" s="37" t="s">
        <v>422</v>
      </c>
      <c r="P18" s="37">
        <v>101321</v>
      </c>
      <c r="Q18" s="36">
        <v>22167322</v>
      </c>
      <c r="R18" s="37">
        <v>41208488</v>
      </c>
      <c r="S18" s="39">
        <v>7710590239</v>
      </c>
    </row>
    <row r="19" spans="1:19" s="42" customFormat="1" x14ac:dyDescent="0.2">
      <c r="A19" s="40" t="s">
        <v>55</v>
      </c>
      <c r="B19" s="41">
        <v>22526684.666700002</v>
      </c>
      <c r="C19" s="41">
        <v>42011924.166699998</v>
      </c>
      <c r="D19" s="41">
        <v>95043792787</v>
      </c>
      <c r="E19" s="41">
        <v>53626.666700000002</v>
      </c>
      <c r="F19" s="41">
        <v>130259.5833</v>
      </c>
      <c r="G19" s="41">
        <v>264063351</v>
      </c>
      <c r="H19" s="41">
        <v>55501.333299999998</v>
      </c>
      <c r="I19" s="41">
        <v>111611.0833</v>
      </c>
      <c r="J19" s="41">
        <v>163575604</v>
      </c>
      <c r="K19" s="41">
        <v>68962.666700000002</v>
      </c>
      <c r="L19" s="41">
        <v>145512.75</v>
      </c>
      <c r="M19" s="41">
        <v>295321395</v>
      </c>
      <c r="N19" s="41" t="s">
        <v>422</v>
      </c>
      <c r="O19" s="41" t="s">
        <v>422</v>
      </c>
      <c r="P19" s="41">
        <v>842342</v>
      </c>
      <c r="Q19" s="41">
        <v>22580311.333299998</v>
      </c>
      <c r="R19" s="41">
        <v>42142183.75</v>
      </c>
      <c r="S19" s="41">
        <v>95767595479</v>
      </c>
    </row>
    <row r="20" spans="1:19" s="42" customFormat="1" x14ac:dyDescent="0.2">
      <c r="A20" s="14" t="s">
        <v>424</v>
      </c>
      <c r="B20" s="43">
        <v>22617416.222199999</v>
      </c>
      <c r="C20" s="43">
        <v>42214392</v>
      </c>
      <c r="D20" s="43">
        <v>71704225207</v>
      </c>
      <c r="E20" s="43">
        <v>71045</v>
      </c>
      <c r="F20" s="43">
        <v>172484.3333</v>
      </c>
      <c r="G20" s="43">
        <v>302758625</v>
      </c>
      <c r="H20" s="43">
        <v>73863.666700000002</v>
      </c>
      <c r="I20" s="43">
        <v>148415.44440000001</v>
      </c>
      <c r="J20" s="43">
        <v>163138213</v>
      </c>
      <c r="K20" s="43">
        <v>87856.111099999995</v>
      </c>
      <c r="L20" s="43">
        <v>183871.88889999999</v>
      </c>
      <c r="M20" s="43">
        <v>282925214</v>
      </c>
      <c r="N20" s="43" t="s">
        <v>422</v>
      </c>
      <c r="O20" s="43" t="s">
        <v>422</v>
      </c>
      <c r="P20" s="43">
        <v>627131</v>
      </c>
      <c r="Q20" s="43">
        <v>22688461.222199999</v>
      </c>
      <c r="R20" s="43">
        <v>42386876.333300002</v>
      </c>
      <c r="S20" s="43">
        <v>72453674390</v>
      </c>
    </row>
    <row r="21" spans="1:19" x14ac:dyDescent="0.2">
      <c r="A21" s="3" t="str">
        <f>"FY "&amp;RIGHT(A6,4)+1</f>
        <v>FY 2026</v>
      </c>
      <c r="B21" s="44" t="s">
        <v>340</v>
      </c>
      <c r="C21" s="45" t="s">
        <v>340</v>
      </c>
      <c r="D21" s="46" t="s">
        <v>340</v>
      </c>
      <c r="E21" s="45"/>
      <c r="F21" s="45"/>
      <c r="G21" s="46"/>
      <c r="H21" s="45"/>
      <c r="I21" s="45"/>
      <c r="J21" s="46"/>
      <c r="K21" s="45"/>
      <c r="L21" s="45"/>
      <c r="M21" s="46"/>
      <c r="N21" s="45"/>
      <c r="O21" s="45"/>
      <c r="P21" s="46"/>
      <c r="Q21" s="45"/>
      <c r="R21" s="45"/>
      <c r="S21" s="46"/>
    </row>
    <row r="22" spans="1:19" x14ac:dyDescent="0.2">
      <c r="A22" s="2" t="str">
        <f>"Oct "&amp;RIGHT(A6,4)</f>
        <v>Oct 2025</v>
      </c>
      <c r="B22" s="36">
        <v>21921693</v>
      </c>
      <c r="C22" s="37">
        <v>40667823</v>
      </c>
      <c r="D22" s="37">
        <v>7819480137</v>
      </c>
      <c r="E22" s="36">
        <v>1</v>
      </c>
      <c r="F22" s="37">
        <v>6</v>
      </c>
      <c r="G22" s="37">
        <v>-13315159</v>
      </c>
      <c r="H22" s="36">
        <v>1</v>
      </c>
      <c r="I22" s="37">
        <v>6</v>
      </c>
      <c r="J22" s="37">
        <v>195</v>
      </c>
      <c r="K22" s="36">
        <v>1553</v>
      </c>
      <c r="L22" s="37">
        <v>4019</v>
      </c>
      <c r="M22" s="37">
        <v>578194</v>
      </c>
      <c r="N22" s="36">
        <v>1618</v>
      </c>
      <c r="O22" s="37">
        <v>3765</v>
      </c>
      <c r="P22" s="37">
        <v>16515</v>
      </c>
      <c r="Q22" s="36">
        <v>21923312</v>
      </c>
      <c r="R22" s="37">
        <v>40671594</v>
      </c>
      <c r="S22" s="38">
        <v>7806754292</v>
      </c>
    </row>
    <row r="23" spans="1:19" x14ac:dyDescent="0.2">
      <c r="A23" s="2" t="str">
        <f>"Nov "&amp;RIGHT(A6,4)</f>
        <v>Nov 2025</v>
      </c>
      <c r="B23" s="36">
        <v>21565975</v>
      </c>
      <c r="C23" s="37">
        <v>39997940</v>
      </c>
      <c r="D23" s="37">
        <v>7688564094</v>
      </c>
      <c r="E23" s="36">
        <v>0</v>
      </c>
      <c r="F23" s="37">
        <v>0</v>
      </c>
      <c r="G23" s="37">
        <v>-237912</v>
      </c>
      <c r="H23" s="36">
        <v>2</v>
      </c>
      <c r="I23" s="37">
        <v>2</v>
      </c>
      <c r="J23" s="37">
        <v>697</v>
      </c>
      <c r="K23" s="36">
        <v>742</v>
      </c>
      <c r="L23" s="37">
        <v>1985</v>
      </c>
      <c r="M23" s="37">
        <v>225351</v>
      </c>
      <c r="N23" s="36">
        <v>759</v>
      </c>
      <c r="O23" s="37">
        <v>1950</v>
      </c>
      <c r="P23" s="37">
        <v>43636</v>
      </c>
      <c r="Q23" s="36">
        <v>21566734</v>
      </c>
      <c r="R23" s="37">
        <v>39999890</v>
      </c>
      <c r="S23" s="38">
        <v>7688586176</v>
      </c>
    </row>
    <row r="24" spans="1:19" x14ac:dyDescent="0.2">
      <c r="A24" s="2" t="str">
        <f>"Dec "&amp;RIGHT(A6,4)</f>
        <v>Dec 2025</v>
      </c>
      <c r="B24" s="36">
        <v>21218367</v>
      </c>
      <c r="C24" s="37">
        <v>39205146</v>
      </c>
      <c r="D24" s="37">
        <v>7560081394</v>
      </c>
      <c r="E24" s="36">
        <v>0</v>
      </c>
      <c r="F24" s="37">
        <v>0</v>
      </c>
      <c r="G24" s="37">
        <v>-68584344</v>
      </c>
      <c r="H24" s="36">
        <v>0</v>
      </c>
      <c r="I24" s="37">
        <v>0</v>
      </c>
      <c r="J24" s="37">
        <v>0</v>
      </c>
      <c r="K24" s="36">
        <v>2404</v>
      </c>
      <c r="L24" s="37">
        <v>5557</v>
      </c>
      <c r="M24" s="37">
        <v>726479</v>
      </c>
      <c r="N24" s="36">
        <v>990</v>
      </c>
      <c r="O24" s="37">
        <v>2752</v>
      </c>
      <c r="P24" s="37">
        <v>26079</v>
      </c>
      <c r="Q24" s="36">
        <v>21219357</v>
      </c>
      <c r="R24" s="37">
        <v>39207898</v>
      </c>
      <c r="S24" s="38">
        <v>7492249108</v>
      </c>
    </row>
    <row r="25" spans="1:19" x14ac:dyDescent="0.2">
      <c r="A25" s="2" t="str">
        <f>"Jan "&amp;RIGHT(A6,4)+1</f>
        <v>Jan 2026</v>
      </c>
      <c r="B25" s="36">
        <v>20883986</v>
      </c>
      <c r="C25" s="37">
        <v>38549652</v>
      </c>
      <c r="D25" s="37">
        <v>7298450496</v>
      </c>
      <c r="E25" s="36">
        <v>0</v>
      </c>
      <c r="F25" s="37">
        <v>0</v>
      </c>
      <c r="G25" s="37">
        <v>-14224920</v>
      </c>
      <c r="H25" s="36">
        <v>1</v>
      </c>
      <c r="I25" s="37">
        <v>2</v>
      </c>
      <c r="J25" s="37">
        <v>9120</v>
      </c>
      <c r="K25" s="36">
        <v>7693</v>
      </c>
      <c r="L25" s="37">
        <v>19601</v>
      </c>
      <c r="M25" s="37">
        <v>2464006</v>
      </c>
      <c r="N25" s="36">
        <v>868</v>
      </c>
      <c r="O25" s="37">
        <v>2481</v>
      </c>
      <c r="P25" s="37">
        <v>45249</v>
      </c>
      <c r="Q25" s="36">
        <v>20884854</v>
      </c>
      <c r="R25" s="37">
        <v>38552133</v>
      </c>
      <c r="S25" s="38">
        <v>7286742105</v>
      </c>
    </row>
    <row r="26" spans="1:19" x14ac:dyDescent="0.2">
      <c r="A26" s="2" t="str">
        <f>"Feb "&amp;RIGHT(A6,4)+1</f>
        <v>Feb 2026</v>
      </c>
      <c r="B26" s="36">
        <v>20583166</v>
      </c>
      <c r="C26" s="37">
        <v>37944454</v>
      </c>
      <c r="D26" s="37">
        <v>7159516853</v>
      </c>
      <c r="E26" s="36">
        <v>0</v>
      </c>
      <c r="F26" s="37">
        <v>0</v>
      </c>
      <c r="G26" s="37">
        <v>-12493108</v>
      </c>
      <c r="H26" s="36">
        <v>0</v>
      </c>
      <c r="I26" s="37">
        <v>0</v>
      </c>
      <c r="J26" s="37">
        <v>0</v>
      </c>
      <c r="K26" s="36">
        <v>52203</v>
      </c>
      <c r="L26" s="37">
        <v>86914</v>
      </c>
      <c r="M26" s="37">
        <v>8042071</v>
      </c>
      <c r="N26" s="36">
        <v>910</v>
      </c>
      <c r="O26" s="37">
        <v>2669</v>
      </c>
      <c r="P26" s="37">
        <v>60984</v>
      </c>
      <c r="Q26" s="36">
        <v>20584076</v>
      </c>
      <c r="R26" s="37">
        <v>37947123</v>
      </c>
      <c r="S26" s="38">
        <v>7155117628</v>
      </c>
    </row>
    <row r="27" spans="1:19" x14ac:dyDescent="0.2">
      <c r="A27" s="2" t="str">
        <f>"Mar "&amp;RIGHT(A6,4)+1</f>
        <v>Mar 2026</v>
      </c>
      <c r="B27" s="36">
        <v>20408517</v>
      </c>
      <c r="C27" s="37">
        <v>37528512</v>
      </c>
      <c r="D27" s="37">
        <v>7054563603</v>
      </c>
      <c r="E27" s="36">
        <v>0</v>
      </c>
      <c r="F27" s="37">
        <v>0</v>
      </c>
      <c r="G27" s="37">
        <v>-14238541</v>
      </c>
      <c r="H27" s="36">
        <v>1</v>
      </c>
      <c r="I27" s="37">
        <v>2</v>
      </c>
      <c r="J27" s="37">
        <v>253</v>
      </c>
      <c r="K27" s="36">
        <v>19821</v>
      </c>
      <c r="L27" s="37">
        <v>44600</v>
      </c>
      <c r="M27" s="37">
        <v>5813372</v>
      </c>
      <c r="N27" s="36">
        <v>942</v>
      </c>
      <c r="O27" s="37">
        <v>2640</v>
      </c>
      <c r="P27" s="37">
        <v>58139</v>
      </c>
      <c r="Q27" s="36">
        <v>20409459</v>
      </c>
      <c r="R27" s="37">
        <v>37531152</v>
      </c>
      <c r="S27" s="38">
        <v>7046193425</v>
      </c>
    </row>
    <row r="28" spans="1:19" x14ac:dyDescent="0.2">
      <c r="A28" s="2" t="str">
        <f>"Apr "&amp;RIGHT(A6,4)+1</f>
        <v>Apr 2026</v>
      </c>
      <c r="B28" s="36">
        <v>20177572</v>
      </c>
      <c r="C28" s="37">
        <v>37106052</v>
      </c>
      <c r="D28" s="37">
        <v>6955482651</v>
      </c>
      <c r="E28" s="36">
        <v>0</v>
      </c>
      <c r="F28" s="37">
        <v>0</v>
      </c>
      <c r="G28" s="37">
        <v>-13499336</v>
      </c>
      <c r="H28" s="36">
        <v>0</v>
      </c>
      <c r="I28" s="37">
        <v>0</v>
      </c>
      <c r="J28" s="37">
        <v>7282497</v>
      </c>
      <c r="K28" s="36">
        <v>11853</v>
      </c>
      <c r="L28" s="37">
        <v>31842</v>
      </c>
      <c r="M28" s="37">
        <v>4736627</v>
      </c>
      <c r="N28" s="36">
        <v>1005</v>
      </c>
      <c r="O28" s="37">
        <v>2675</v>
      </c>
      <c r="P28" s="37">
        <v>43038</v>
      </c>
      <c r="Q28" s="36">
        <v>20178577</v>
      </c>
      <c r="R28" s="37">
        <v>37108727</v>
      </c>
      <c r="S28" s="38">
        <v>6954043631</v>
      </c>
    </row>
    <row r="29" spans="1:19" x14ac:dyDescent="0.2">
      <c r="A29" s="2" t="str">
        <f>"May "&amp;RIGHT(A6,4)+1</f>
        <v>May 2026</v>
      </c>
      <c r="B29" s="36">
        <v>19951004</v>
      </c>
      <c r="C29" s="37">
        <v>36683072</v>
      </c>
      <c r="D29" s="37">
        <v>6863007661</v>
      </c>
      <c r="E29" s="36">
        <v>0</v>
      </c>
      <c r="F29" s="37">
        <v>0</v>
      </c>
      <c r="G29" s="37">
        <v>-511</v>
      </c>
      <c r="H29" s="36">
        <v>1</v>
      </c>
      <c r="I29" s="37">
        <v>2</v>
      </c>
      <c r="J29" s="37">
        <v>1</v>
      </c>
      <c r="K29" s="36">
        <v>10290</v>
      </c>
      <c r="L29" s="37">
        <v>26440</v>
      </c>
      <c r="M29" s="37">
        <v>3869291</v>
      </c>
      <c r="N29" s="36">
        <v>743</v>
      </c>
      <c r="O29" s="37">
        <v>1952</v>
      </c>
      <c r="P29" s="37">
        <v>155187</v>
      </c>
      <c r="Q29" s="36">
        <v>19951747</v>
      </c>
      <c r="R29" s="37">
        <v>36685024</v>
      </c>
      <c r="S29" s="38">
        <v>6867030529</v>
      </c>
    </row>
    <row r="30" spans="1:19" x14ac:dyDescent="0.2">
      <c r="A30" s="2" t="str">
        <f>"Jun "&amp;RIGHT(A6,4)+1</f>
        <v>Jun 2026</v>
      </c>
      <c r="B30" s="36">
        <v>19807321</v>
      </c>
      <c r="C30" s="37">
        <v>36352696</v>
      </c>
      <c r="D30" s="37">
        <v>6777090798</v>
      </c>
      <c r="E30" s="36">
        <v>0</v>
      </c>
      <c r="F30" s="37">
        <v>0</v>
      </c>
      <c r="G30" s="37">
        <v>-348</v>
      </c>
      <c r="H30" s="36">
        <v>1</v>
      </c>
      <c r="I30" s="37">
        <v>2</v>
      </c>
      <c r="J30" s="37">
        <v>21</v>
      </c>
      <c r="K30" s="36">
        <v>10515</v>
      </c>
      <c r="L30" s="37">
        <v>26704</v>
      </c>
      <c r="M30" s="37">
        <v>3949994</v>
      </c>
      <c r="N30" s="36">
        <v>6</v>
      </c>
      <c r="O30" s="37">
        <v>20</v>
      </c>
      <c r="P30" s="37">
        <v>6109</v>
      </c>
      <c r="Q30" s="36">
        <v>19807327</v>
      </c>
      <c r="R30" s="37">
        <v>36352716</v>
      </c>
      <c r="S30" s="38">
        <v>6781046574</v>
      </c>
    </row>
    <row r="31" spans="1:19" x14ac:dyDescent="0.2">
      <c r="A31" s="2" t="str">
        <f>"Jul "&amp;RIGHT(A6,4)+1</f>
        <v>Jul 2026</v>
      </c>
      <c r="B31" s="36" t="s">
        <v>422</v>
      </c>
      <c r="C31" s="37" t="s">
        <v>422</v>
      </c>
      <c r="D31" s="37" t="s">
        <v>422</v>
      </c>
      <c r="E31" s="36" t="s">
        <v>422</v>
      </c>
      <c r="F31" s="37" t="s">
        <v>422</v>
      </c>
      <c r="G31" s="37" t="s">
        <v>422</v>
      </c>
      <c r="H31" s="36" t="s">
        <v>422</v>
      </c>
      <c r="I31" s="37" t="s">
        <v>422</v>
      </c>
      <c r="J31" s="37" t="s">
        <v>422</v>
      </c>
      <c r="K31" s="36" t="s">
        <v>422</v>
      </c>
      <c r="L31" s="37" t="s">
        <v>422</v>
      </c>
      <c r="M31" s="37" t="s">
        <v>422</v>
      </c>
      <c r="N31" s="36" t="s">
        <v>422</v>
      </c>
      <c r="O31" s="37" t="s">
        <v>422</v>
      </c>
      <c r="P31" s="37" t="s">
        <v>422</v>
      </c>
      <c r="Q31" s="36" t="s">
        <v>422</v>
      </c>
      <c r="R31" s="37" t="s">
        <v>422</v>
      </c>
      <c r="S31" s="38" t="s">
        <v>422</v>
      </c>
    </row>
    <row r="32" spans="1:19" x14ac:dyDescent="0.2">
      <c r="A32" s="2" t="str">
        <f>"Aug "&amp;RIGHT(A6,4)+1</f>
        <v>Aug 2026</v>
      </c>
      <c r="B32" s="36" t="s">
        <v>422</v>
      </c>
      <c r="C32" s="37" t="s">
        <v>422</v>
      </c>
      <c r="D32" s="37" t="s">
        <v>422</v>
      </c>
      <c r="E32" s="36" t="s">
        <v>422</v>
      </c>
      <c r="F32" s="37" t="s">
        <v>422</v>
      </c>
      <c r="G32" s="37" t="s">
        <v>422</v>
      </c>
      <c r="H32" s="36" t="s">
        <v>422</v>
      </c>
      <c r="I32" s="37" t="s">
        <v>422</v>
      </c>
      <c r="J32" s="37" t="s">
        <v>422</v>
      </c>
      <c r="K32" s="36" t="s">
        <v>422</v>
      </c>
      <c r="L32" s="37" t="s">
        <v>422</v>
      </c>
      <c r="M32" s="37" t="s">
        <v>422</v>
      </c>
      <c r="N32" s="36" t="s">
        <v>422</v>
      </c>
      <c r="O32" s="37" t="s">
        <v>422</v>
      </c>
      <c r="P32" s="37" t="s">
        <v>422</v>
      </c>
      <c r="Q32" s="36" t="s">
        <v>422</v>
      </c>
      <c r="R32" s="37" t="s">
        <v>422</v>
      </c>
      <c r="S32" s="38" t="s">
        <v>422</v>
      </c>
    </row>
    <row r="33" spans="1:19" x14ac:dyDescent="0.2">
      <c r="A33" s="2" t="str">
        <f>"Sep "&amp;RIGHT(A6,4)+1</f>
        <v>Sep 2026</v>
      </c>
      <c r="B33" s="47" t="s">
        <v>422</v>
      </c>
      <c r="C33" s="48" t="s">
        <v>422</v>
      </c>
      <c r="D33" s="37" t="s">
        <v>422</v>
      </c>
      <c r="E33" s="36" t="s">
        <v>422</v>
      </c>
      <c r="F33" s="37" t="s">
        <v>422</v>
      </c>
      <c r="G33" s="37" t="s">
        <v>422</v>
      </c>
      <c r="H33" s="36" t="s">
        <v>422</v>
      </c>
      <c r="I33" s="37" t="s">
        <v>422</v>
      </c>
      <c r="J33" s="37" t="s">
        <v>422</v>
      </c>
      <c r="K33" s="36" t="s">
        <v>422</v>
      </c>
      <c r="L33" s="37" t="s">
        <v>422</v>
      </c>
      <c r="M33" s="37" t="s">
        <v>422</v>
      </c>
      <c r="N33" s="36" t="s">
        <v>422</v>
      </c>
      <c r="O33" s="37" t="s">
        <v>422</v>
      </c>
      <c r="P33" s="37" t="s">
        <v>422</v>
      </c>
      <c r="Q33" s="36" t="s">
        <v>422</v>
      </c>
      <c r="R33" s="37" t="s">
        <v>422</v>
      </c>
      <c r="S33" s="39" t="s">
        <v>422</v>
      </c>
    </row>
    <row r="34" spans="1:19" s="42" customFormat="1" x14ac:dyDescent="0.2">
      <c r="A34" s="40" t="s">
        <v>55</v>
      </c>
      <c r="B34" s="49">
        <v>20724177.888900001</v>
      </c>
      <c r="C34" s="51">
        <v>38226149.666699998</v>
      </c>
      <c r="D34" s="41">
        <v>65176237687</v>
      </c>
      <c r="E34" s="41">
        <v>0.1111</v>
      </c>
      <c r="F34" s="41">
        <v>0.66669999999999996</v>
      </c>
      <c r="G34" s="41">
        <v>-136594179</v>
      </c>
      <c r="H34" s="41">
        <v>0.77780000000000005</v>
      </c>
      <c r="I34" s="41">
        <v>1.7778</v>
      </c>
      <c r="J34" s="41">
        <v>7292784</v>
      </c>
      <c r="K34" s="41">
        <v>13008.2222</v>
      </c>
      <c r="L34" s="41">
        <v>27518</v>
      </c>
      <c r="M34" s="41">
        <v>30405385</v>
      </c>
      <c r="N34" s="41">
        <v>871.22220000000004</v>
      </c>
      <c r="O34" s="41">
        <v>2322.6667000000002</v>
      </c>
      <c r="P34" s="41">
        <v>454936</v>
      </c>
      <c r="Q34" s="41">
        <v>20725049.222199999</v>
      </c>
      <c r="R34" s="41">
        <v>38228473</v>
      </c>
      <c r="S34" s="41">
        <v>65077763468</v>
      </c>
    </row>
    <row r="35" spans="1:19" s="42" customFormat="1" x14ac:dyDescent="0.2">
      <c r="A35" s="14" t="str">
        <f>"Total "&amp;MID(A20,7,LEN(A20)-13)&amp;" Months"</f>
        <v>Total 9 Months</v>
      </c>
      <c r="B35" s="43">
        <v>20724177.888900001</v>
      </c>
      <c r="C35" s="52">
        <v>38226149.666699998</v>
      </c>
      <c r="D35" s="43">
        <v>65176237687</v>
      </c>
      <c r="E35" s="43">
        <v>0.1111</v>
      </c>
      <c r="F35" s="43">
        <v>0.66669999999999996</v>
      </c>
      <c r="G35" s="43">
        <v>-136594179</v>
      </c>
      <c r="H35" s="43">
        <v>0.77780000000000005</v>
      </c>
      <c r="I35" s="43">
        <v>1.7778</v>
      </c>
      <c r="J35" s="43">
        <v>7292784</v>
      </c>
      <c r="K35" s="43">
        <v>13008.2222</v>
      </c>
      <c r="L35" s="43">
        <v>27518</v>
      </c>
      <c r="M35" s="43">
        <v>30405385</v>
      </c>
      <c r="N35" s="43">
        <v>871.22220000000004</v>
      </c>
      <c r="O35" s="43">
        <v>2322.6667000000002</v>
      </c>
      <c r="P35" s="43">
        <v>454936</v>
      </c>
      <c r="Q35" s="43">
        <v>20725049.222199999</v>
      </c>
      <c r="R35" s="43">
        <v>38228473</v>
      </c>
      <c r="S35" s="43">
        <v>65077763468</v>
      </c>
    </row>
    <row r="36" spans="1:19" x14ac:dyDescent="0.2">
      <c r="C36" s="50"/>
    </row>
    <row r="37" spans="1:19" x14ac:dyDescent="0.2">
      <c r="A37" s="1" t="s">
        <v>349</v>
      </c>
      <c r="C37" s="50"/>
    </row>
    <row r="38" spans="1:19" x14ac:dyDescent="0.2">
      <c r="A38" s="94" t="s">
        <v>356</v>
      </c>
      <c r="B38" s="95"/>
      <c r="C38" s="95"/>
      <c r="D38" s="95"/>
      <c r="E38" s="95"/>
      <c r="F38" s="95"/>
      <c r="G38" s="95"/>
      <c r="H38" s="95"/>
      <c r="I38" s="95"/>
      <c r="J38" s="95"/>
      <c r="K38" s="95"/>
      <c r="L38" s="95"/>
      <c r="M38" s="95"/>
      <c r="N38" s="95"/>
      <c r="O38" s="95"/>
      <c r="P38" s="95"/>
      <c r="Q38" s="95"/>
      <c r="R38" s="95"/>
      <c r="S38" s="95"/>
    </row>
    <row r="39" spans="1:19" x14ac:dyDescent="0.2">
      <c r="A39" s="94"/>
      <c r="B39" s="95"/>
      <c r="C39" s="95"/>
      <c r="D39" s="95"/>
      <c r="E39" s="95"/>
      <c r="F39" s="95"/>
      <c r="G39" s="95"/>
      <c r="H39" s="95"/>
      <c r="I39" s="95"/>
      <c r="J39" s="95"/>
      <c r="K39" s="95"/>
      <c r="L39" s="95"/>
      <c r="M39" s="95"/>
      <c r="N39" s="95"/>
      <c r="O39" s="95"/>
      <c r="P39" s="95"/>
      <c r="Q39" s="95"/>
      <c r="R39" s="95"/>
      <c r="S39" s="95"/>
    </row>
    <row r="40" spans="1:19" x14ac:dyDescent="0.2">
      <c r="A40" s="95"/>
      <c r="B40" s="95"/>
      <c r="C40" s="95"/>
      <c r="D40" s="95"/>
      <c r="E40" s="95"/>
      <c r="F40" s="95"/>
      <c r="G40" s="95"/>
      <c r="H40" s="95"/>
      <c r="I40" s="95"/>
      <c r="J40" s="95"/>
      <c r="K40" s="95"/>
      <c r="L40" s="95"/>
      <c r="M40" s="95"/>
      <c r="N40" s="95"/>
      <c r="O40" s="95"/>
      <c r="P40" s="95"/>
      <c r="Q40" s="95"/>
      <c r="R40" s="95"/>
      <c r="S40" s="95"/>
    </row>
    <row r="41" spans="1:19" x14ac:dyDescent="0.2">
      <c r="C41" s="50"/>
    </row>
    <row r="51" spans="3:3" customFormat="1" x14ac:dyDescent="0.2">
      <c r="C51" s="26"/>
    </row>
    <row r="100" spans="1:10" x14ac:dyDescent="0.2">
      <c r="A100"/>
    </row>
    <row r="101" spans="1:10" x14ac:dyDescent="0.2">
      <c r="A101"/>
      <c r="B101" s="26"/>
      <c r="C101" s="26"/>
      <c r="E101" s="26"/>
      <c r="F101" s="26"/>
      <c r="G101" s="26"/>
      <c r="J101" s="26"/>
    </row>
    <row r="102" spans="1:10" x14ac:dyDescent="0.2">
      <c r="A102"/>
    </row>
    <row r="103" spans="1:10" x14ac:dyDescent="0.2">
      <c r="A103"/>
    </row>
    <row r="104" spans="1:10" x14ac:dyDescent="0.2">
      <c r="A104"/>
    </row>
    <row r="105" spans="1:10" x14ac:dyDescent="0.2">
      <c r="A105"/>
    </row>
    <row r="106" spans="1:10" x14ac:dyDescent="0.2">
      <c r="A106"/>
    </row>
    <row r="107" spans="1:10" x14ac:dyDescent="0.2">
      <c r="A107"/>
    </row>
  </sheetData>
  <mergeCells count="23">
    <mergeCell ref="A39:S40"/>
    <mergeCell ref="S4:S5"/>
    <mergeCell ref="A1:P1"/>
    <mergeCell ref="A2:P2"/>
    <mergeCell ref="B3:D3"/>
    <mergeCell ref="E3:G3"/>
    <mergeCell ref="H3:J3"/>
    <mergeCell ref="K3:M3"/>
    <mergeCell ref="N3:P3"/>
    <mergeCell ref="A38:S38"/>
    <mergeCell ref="Q3:S3"/>
    <mergeCell ref="A4:A5"/>
    <mergeCell ref="B4:C4"/>
    <mergeCell ref="D4:D5"/>
    <mergeCell ref="E4:F4"/>
    <mergeCell ref="G4:G5"/>
    <mergeCell ref="P4:P5"/>
    <mergeCell ref="Q4:R4"/>
    <mergeCell ref="H4:I4"/>
    <mergeCell ref="J4:J5"/>
    <mergeCell ref="K4:L4"/>
    <mergeCell ref="M4:M5"/>
    <mergeCell ref="N4:O4"/>
  </mergeCells>
  <pageMargins left="0.75" right="0.5" top="0.75" bottom="0.5" header="0.5" footer="0.25"/>
  <pageSetup scale="39" orientation="landscape"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S107"/>
  <sheetViews>
    <sheetView showGridLines="0" zoomScaleNormal="100" workbookViewId="0">
      <selection sqref="A1:U1"/>
    </sheetView>
  </sheetViews>
  <sheetFormatPr defaultColWidth="4.7109375" defaultRowHeight="12.75" x14ac:dyDescent="0.2"/>
  <cols>
    <col min="1" max="1" width="10.7109375" style="1" customWidth="1"/>
    <col min="2" max="2" width="9.85546875" customWidth="1"/>
    <col min="3" max="3" width="9.7109375" bestFit="1" customWidth="1"/>
    <col min="4" max="4" width="13.7109375" bestFit="1" customWidth="1"/>
    <col min="5" max="5" width="12.140625" bestFit="1" customWidth="1"/>
    <col min="6" max="6" width="12" bestFit="1" customWidth="1"/>
    <col min="7" max="7" width="13.42578125" bestFit="1" customWidth="1"/>
    <col min="8" max="8" width="10.28515625" bestFit="1" customWidth="1"/>
    <col min="9" max="9" width="8.42578125" bestFit="1" customWidth="1"/>
    <col min="10" max="10" width="12.5703125" bestFit="1" customWidth="1"/>
    <col min="11" max="12" width="12.140625" bestFit="1" customWidth="1"/>
    <col min="13" max="13" width="9.85546875" customWidth="1"/>
    <col min="14" max="14" width="8.85546875" customWidth="1"/>
    <col min="15" max="15" width="10.7109375" customWidth="1"/>
    <col min="16" max="16" width="9.7109375" customWidth="1"/>
    <col min="17" max="17" width="8.85546875" customWidth="1"/>
    <col min="18" max="18" width="10.7109375" customWidth="1"/>
    <col min="19" max="19" width="10.140625" customWidth="1"/>
    <col min="20" max="20" width="8.85546875" bestFit="1" customWidth="1"/>
    <col min="21" max="21" width="8.7109375" customWidth="1"/>
    <col min="22" max="22" width="10.28515625" bestFit="1" customWidth="1"/>
    <col min="23" max="23" width="9.85546875" bestFit="1" customWidth="1"/>
    <col min="24" max="24" width="15" customWidth="1"/>
    <col min="25" max="25" width="12.28515625" bestFit="1" customWidth="1"/>
    <col min="26" max="247" width="8.85546875" customWidth="1"/>
    <col min="248" max="248" width="10.42578125" customWidth="1"/>
    <col min="249" max="249" width="0.5703125" customWidth="1"/>
    <col min="250" max="251" width="8.85546875" bestFit="1" customWidth="1"/>
    <col min="252" max="252" width="8.85546875" customWidth="1"/>
  </cols>
  <sheetData>
    <row r="1" spans="1:253" x14ac:dyDescent="0.2">
      <c r="A1" s="81" t="s">
        <v>426</v>
      </c>
      <c r="B1" s="87"/>
      <c r="C1" s="87"/>
      <c r="D1" s="87"/>
      <c r="E1" s="87"/>
      <c r="F1" s="87"/>
      <c r="G1" s="87"/>
      <c r="H1" s="87"/>
      <c r="I1" s="87"/>
      <c r="J1" s="87"/>
      <c r="K1" s="87"/>
      <c r="L1" s="87"/>
      <c r="M1" s="87"/>
      <c r="N1" s="87"/>
      <c r="O1" s="87"/>
      <c r="P1" s="87"/>
      <c r="Q1" s="87"/>
      <c r="R1" s="87"/>
      <c r="S1" s="87"/>
      <c r="T1" s="87"/>
      <c r="U1" s="87"/>
      <c r="V1" s="73">
        <v>46276</v>
      </c>
    </row>
    <row r="2" spans="1:253" x14ac:dyDescent="0.2">
      <c r="A2" s="81" t="s">
        <v>357</v>
      </c>
      <c r="B2" s="87"/>
      <c r="C2" s="87"/>
      <c r="D2" s="87"/>
      <c r="E2" s="87"/>
      <c r="F2" s="87"/>
      <c r="G2" s="87"/>
      <c r="H2" s="87"/>
      <c r="I2" s="87"/>
      <c r="J2" s="87"/>
      <c r="K2" s="87"/>
      <c r="L2" s="87"/>
      <c r="M2" s="87"/>
      <c r="N2" s="87"/>
      <c r="O2" s="87"/>
      <c r="P2" s="87"/>
      <c r="Q2" s="87"/>
      <c r="R2" s="87"/>
      <c r="S2" s="87"/>
      <c r="T2" s="87"/>
      <c r="U2" s="87"/>
    </row>
    <row r="3" spans="1:253" ht="29.45" customHeight="1" x14ac:dyDescent="0.2">
      <c r="A3" s="28" t="s">
        <v>340</v>
      </c>
      <c r="B3" s="103" t="s">
        <v>358</v>
      </c>
      <c r="C3" s="103"/>
      <c r="D3" s="103"/>
      <c r="E3" s="103"/>
      <c r="F3" s="103"/>
      <c r="G3" s="104"/>
      <c r="H3" s="105" t="s">
        <v>369</v>
      </c>
      <c r="I3" s="105"/>
      <c r="J3" s="105"/>
      <c r="K3" s="105"/>
      <c r="L3" s="106"/>
      <c r="M3" s="105" t="s">
        <v>359</v>
      </c>
      <c r="N3" s="105"/>
      <c r="O3" s="106"/>
      <c r="P3" s="105" t="s">
        <v>360</v>
      </c>
      <c r="Q3" s="105"/>
      <c r="R3" s="106"/>
      <c r="S3" s="105" t="s">
        <v>361</v>
      </c>
      <c r="T3" s="105"/>
      <c r="U3" s="107"/>
      <c r="V3" s="105" t="s">
        <v>346</v>
      </c>
      <c r="W3" s="105"/>
      <c r="X3" s="106"/>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row>
    <row r="4" spans="1:253" ht="14.45" customHeight="1" x14ac:dyDescent="0.2">
      <c r="A4" s="101" t="s">
        <v>50</v>
      </c>
      <c r="B4" s="108" t="s">
        <v>348</v>
      </c>
      <c r="C4" s="108"/>
      <c r="D4" s="109" t="s">
        <v>362</v>
      </c>
      <c r="E4" s="109"/>
      <c r="F4" s="109"/>
      <c r="G4" s="110" t="s">
        <v>145</v>
      </c>
      <c r="H4" s="108" t="s">
        <v>348</v>
      </c>
      <c r="I4" s="108"/>
      <c r="J4" s="109" t="s">
        <v>363</v>
      </c>
      <c r="K4" s="109"/>
      <c r="L4" s="110" t="s">
        <v>145</v>
      </c>
      <c r="M4" s="108" t="s">
        <v>348</v>
      </c>
      <c r="N4" s="108"/>
      <c r="O4" s="110" t="s">
        <v>145</v>
      </c>
      <c r="P4" s="108" t="s">
        <v>348</v>
      </c>
      <c r="Q4" s="108"/>
      <c r="R4" s="110" t="s">
        <v>145</v>
      </c>
      <c r="S4" s="108" t="s">
        <v>348</v>
      </c>
      <c r="T4" s="108"/>
      <c r="U4" s="110" t="s">
        <v>145</v>
      </c>
      <c r="V4" s="108" t="s">
        <v>348</v>
      </c>
      <c r="W4" s="108"/>
      <c r="X4" s="110" t="s">
        <v>145</v>
      </c>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row>
    <row r="5" spans="1:253" x14ac:dyDescent="0.2">
      <c r="A5" s="102"/>
      <c r="B5" s="53" t="s">
        <v>364</v>
      </c>
      <c r="C5" s="54" t="s">
        <v>60</v>
      </c>
      <c r="D5" s="54" t="s">
        <v>154</v>
      </c>
      <c r="E5" s="54" t="s">
        <v>365</v>
      </c>
      <c r="F5" s="54" t="s">
        <v>366</v>
      </c>
      <c r="G5" s="111"/>
      <c r="H5" s="53" t="s">
        <v>364</v>
      </c>
      <c r="I5" s="54" t="s">
        <v>60</v>
      </c>
      <c r="J5" s="54" t="s">
        <v>154</v>
      </c>
      <c r="K5" s="54" t="s">
        <v>365</v>
      </c>
      <c r="L5" s="111"/>
      <c r="M5" s="53" t="s">
        <v>364</v>
      </c>
      <c r="N5" s="54" t="s">
        <v>60</v>
      </c>
      <c r="O5" s="111"/>
      <c r="P5" s="31" t="s">
        <v>364</v>
      </c>
      <c r="Q5" s="32" t="s">
        <v>60</v>
      </c>
      <c r="R5" s="111"/>
      <c r="S5" s="31" t="s">
        <v>364</v>
      </c>
      <c r="T5" s="32" t="s">
        <v>60</v>
      </c>
      <c r="U5" s="111"/>
      <c r="V5" s="53" t="s">
        <v>364</v>
      </c>
      <c r="W5" s="54" t="s">
        <v>60</v>
      </c>
      <c r="X5" s="111"/>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row>
    <row r="6" spans="1:253" x14ac:dyDescent="0.2">
      <c r="A6" s="63" t="s">
        <v>423</v>
      </c>
      <c r="B6" s="33" t="s">
        <v>340</v>
      </c>
      <c r="C6" s="55" t="s">
        <v>340</v>
      </c>
      <c r="D6" s="55"/>
      <c r="E6" s="55"/>
      <c r="F6" s="55"/>
      <c r="G6" s="35" t="s">
        <v>340</v>
      </c>
      <c r="H6" s="34"/>
      <c r="I6" s="34"/>
      <c r="J6" s="34"/>
      <c r="K6" s="34"/>
      <c r="L6" s="35"/>
      <c r="M6" s="34"/>
      <c r="N6" s="34"/>
      <c r="O6" s="35"/>
      <c r="P6" s="34"/>
      <c r="Q6" s="34"/>
      <c r="R6" s="35"/>
      <c r="S6" s="33"/>
      <c r="T6" s="55"/>
      <c r="U6" s="35"/>
      <c r="V6" s="34"/>
      <c r="W6" s="34"/>
      <c r="X6" s="35"/>
    </row>
    <row r="7" spans="1:253" x14ac:dyDescent="0.2">
      <c r="A7" s="64" t="str">
        <f>"Oct "&amp;RIGHT(A6,4)-1</f>
        <v>Oct 2024</v>
      </c>
      <c r="B7" s="36">
        <v>729743</v>
      </c>
      <c r="C7" s="37">
        <v>1248605</v>
      </c>
      <c r="D7" s="37">
        <v>222516662</v>
      </c>
      <c r="E7" s="37">
        <v>0</v>
      </c>
      <c r="F7" s="37" t="s">
        <v>422</v>
      </c>
      <c r="G7" s="38">
        <v>222516662</v>
      </c>
      <c r="H7" s="36">
        <v>0</v>
      </c>
      <c r="I7" s="37">
        <v>0</v>
      </c>
      <c r="J7" s="37">
        <v>0</v>
      </c>
      <c r="K7" s="37">
        <v>0</v>
      </c>
      <c r="L7" s="38">
        <v>0</v>
      </c>
      <c r="M7" s="37" t="s">
        <v>422</v>
      </c>
      <c r="N7" s="37" t="s">
        <v>422</v>
      </c>
      <c r="O7" s="38" t="s">
        <v>422</v>
      </c>
      <c r="P7" s="37" t="s">
        <v>422</v>
      </c>
      <c r="Q7" s="37" t="s">
        <v>422</v>
      </c>
      <c r="R7" s="38" t="s">
        <v>422</v>
      </c>
      <c r="S7" s="36">
        <v>1</v>
      </c>
      <c r="T7" s="37">
        <v>1</v>
      </c>
      <c r="U7" s="38">
        <v>193</v>
      </c>
      <c r="V7" s="37">
        <v>729744</v>
      </c>
      <c r="W7" s="37">
        <v>1248606</v>
      </c>
      <c r="X7" s="38">
        <v>222516855</v>
      </c>
    </row>
    <row r="8" spans="1:253" x14ac:dyDescent="0.2">
      <c r="A8" s="64" t="str">
        <f>"Nov "&amp;RIGHT(A6,4)-1</f>
        <v>Nov 2024</v>
      </c>
      <c r="B8" s="36">
        <v>733086</v>
      </c>
      <c r="C8" s="37">
        <v>1254186</v>
      </c>
      <c r="D8" s="37">
        <v>237157968</v>
      </c>
      <c r="E8" s="37">
        <v>0</v>
      </c>
      <c r="F8" s="37" t="s">
        <v>422</v>
      </c>
      <c r="G8" s="38">
        <v>237157968</v>
      </c>
      <c r="H8" s="36">
        <v>0</v>
      </c>
      <c r="I8" s="37">
        <v>0</v>
      </c>
      <c r="J8" s="37">
        <v>0</v>
      </c>
      <c r="K8" s="37">
        <v>0</v>
      </c>
      <c r="L8" s="38">
        <v>0</v>
      </c>
      <c r="M8" s="37" t="s">
        <v>422</v>
      </c>
      <c r="N8" s="37" t="s">
        <v>422</v>
      </c>
      <c r="O8" s="38" t="s">
        <v>422</v>
      </c>
      <c r="P8" s="37" t="s">
        <v>422</v>
      </c>
      <c r="Q8" s="37" t="s">
        <v>422</v>
      </c>
      <c r="R8" s="38" t="s">
        <v>422</v>
      </c>
      <c r="S8" s="36">
        <v>0</v>
      </c>
      <c r="T8" s="37">
        <v>0</v>
      </c>
      <c r="U8" s="38">
        <v>0</v>
      </c>
      <c r="V8" s="37">
        <v>733086</v>
      </c>
      <c r="W8" s="37">
        <v>1254186</v>
      </c>
      <c r="X8" s="38">
        <v>237157968</v>
      </c>
    </row>
    <row r="9" spans="1:253" x14ac:dyDescent="0.2">
      <c r="A9" s="64" t="str">
        <f>"Dec "&amp;RIGHT(A6,4)-1</f>
        <v>Dec 2024</v>
      </c>
      <c r="B9" s="36">
        <v>731278</v>
      </c>
      <c r="C9" s="37">
        <v>1252082</v>
      </c>
      <c r="D9" s="37">
        <v>238697458</v>
      </c>
      <c r="E9" s="37">
        <v>0</v>
      </c>
      <c r="F9" s="37" t="s">
        <v>422</v>
      </c>
      <c r="G9" s="38">
        <v>238697458</v>
      </c>
      <c r="H9" s="36">
        <v>0</v>
      </c>
      <c r="I9" s="37">
        <v>0</v>
      </c>
      <c r="J9" s="37">
        <v>0</v>
      </c>
      <c r="K9" s="37">
        <v>0</v>
      </c>
      <c r="L9" s="38">
        <v>0</v>
      </c>
      <c r="M9" s="37" t="s">
        <v>422</v>
      </c>
      <c r="N9" s="37" t="s">
        <v>422</v>
      </c>
      <c r="O9" s="38" t="s">
        <v>422</v>
      </c>
      <c r="P9" s="37" t="s">
        <v>422</v>
      </c>
      <c r="Q9" s="37" t="s">
        <v>422</v>
      </c>
      <c r="R9" s="38" t="s">
        <v>422</v>
      </c>
      <c r="S9" s="36">
        <v>3</v>
      </c>
      <c r="T9" s="37">
        <v>5</v>
      </c>
      <c r="U9" s="38">
        <v>505</v>
      </c>
      <c r="V9" s="37">
        <v>731281</v>
      </c>
      <c r="W9" s="37">
        <v>1252087</v>
      </c>
      <c r="X9" s="38">
        <v>238697963</v>
      </c>
    </row>
    <row r="10" spans="1:253" x14ac:dyDescent="0.2">
      <c r="A10" s="64" t="str">
        <f>"Jan "&amp;RIGHT(A6,4)</f>
        <v>Jan 2025</v>
      </c>
      <c r="B10" s="36">
        <v>726934</v>
      </c>
      <c r="C10" s="37">
        <v>1243393</v>
      </c>
      <c r="D10" s="37">
        <v>238278472</v>
      </c>
      <c r="E10" s="37">
        <v>0</v>
      </c>
      <c r="F10" s="37" t="s">
        <v>422</v>
      </c>
      <c r="G10" s="38">
        <v>238278472</v>
      </c>
      <c r="H10" s="36">
        <v>0</v>
      </c>
      <c r="I10" s="37">
        <v>0</v>
      </c>
      <c r="J10" s="37">
        <v>0</v>
      </c>
      <c r="K10" s="37">
        <v>0</v>
      </c>
      <c r="L10" s="38">
        <v>0</v>
      </c>
      <c r="M10" s="37" t="s">
        <v>422</v>
      </c>
      <c r="N10" s="37" t="s">
        <v>422</v>
      </c>
      <c r="O10" s="38" t="s">
        <v>422</v>
      </c>
      <c r="P10" s="37" t="s">
        <v>422</v>
      </c>
      <c r="Q10" s="37" t="s">
        <v>422</v>
      </c>
      <c r="R10" s="38" t="s">
        <v>422</v>
      </c>
      <c r="S10" s="36">
        <v>0</v>
      </c>
      <c r="T10" s="37">
        <v>0</v>
      </c>
      <c r="U10" s="38">
        <v>0</v>
      </c>
      <c r="V10" s="37">
        <v>726934</v>
      </c>
      <c r="W10" s="37">
        <v>1243393</v>
      </c>
      <c r="X10" s="38">
        <v>238278472</v>
      </c>
    </row>
    <row r="11" spans="1:253" s="56" customFormat="1" ht="15" x14ac:dyDescent="0.25">
      <c r="A11" s="64" t="str">
        <f>"Feb "&amp;RIGHT(A6,4)</f>
        <v>Feb 2025</v>
      </c>
      <c r="B11" s="36">
        <v>726170</v>
      </c>
      <c r="C11" s="37">
        <v>1240941</v>
      </c>
      <c r="D11" s="37">
        <v>237990426</v>
      </c>
      <c r="E11" s="37">
        <v>0</v>
      </c>
      <c r="F11" s="37" t="s">
        <v>422</v>
      </c>
      <c r="G11" s="38">
        <v>237990426</v>
      </c>
      <c r="H11" s="36">
        <v>0</v>
      </c>
      <c r="I11" s="37">
        <v>0</v>
      </c>
      <c r="J11" s="37">
        <v>0</v>
      </c>
      <c r="K11" s="37">
        <v>0</v>
      </c>
      <c r="L11" s="38">
        <v>0</v>
      </c>
      <c r="M11" s="37" t="s">
        <v>422</v>
      </c>
      <c r="N11" s="37" t="s">
        <v>422</v>
      </c>
      <c r="O11" s="38" t="s">
        <v>422</v>
      </c>
      <c r="P11" s="37" t="s">
        <v>422</v>
      </c>
      <c r="Q11" s="37" t="s">
        <v>422</v>
      </c>
      <c r="R11" s="38" t="s">
        <v>422</v>
      </c>
      <c r="S11" s="36">
        <v>1</v>
      </c>
      <c r="T11" s="37">
        <v>3</v>
      </c>
      <c r="U11" s="38">
        <v>551</v>
      </c>
      <c r="V11" s="37">
        <v>726171</v>
      </c>
      <c r="W11" s="37">
        <v>1240944</v>
      </c>
      <c r="X11" s="38">
        <v>237990977</v>
      </c>
    </row>
    <row r="12" spans="1:253" s="56" customFormat="1" ht="15" x14ac:dyDescent="0.25">
      <c r="A12" s="64" t="str">
        <f>"Mar "&amp;RIGHT(A6,4)</f>
        <v>Mar 2025</v>
      </c>
      <c r="B12" s="36">
        <v>728056</v>
      </c>
      <c r="C12" s="37">
        <v>1244081</v>
      </c>
      <c r="D12" s="37">
        <v>240122743</v>
      </c>
      <c r="E12" s="37">
        <v>0</v>
      </c>
      <c r="F12" s="37" t="s">
        <v>422</v>
      </c>
      <c r="G12" s="38">
        <v>240122743</v>
      </c>
      <c r="H12" s="36">
        <v>0</v>
      </c>
      <c r="I12" s="37">
        <v>0</v>
      </c>
      <c r="J12" s="37">
        <v>0</v>
      </c>
      <c r="K12" s="37">
        <v>0</v>
      </c>
      <c r="L12" s="38">
        <v>0</v>
      </c>
      <c r="M12" s="37" t="s">
        <v>422</v>
      </c>
      <c r="N12" s="37" t="s">
        <v>422</v>
      </c>
      <c r="O12" s="38" t="s">
        <v>422</v>
      </c>
      <c r="P12" s="37" t="s">
        <v>422</v>
      </c>
      <c r="Q12" s="37" t="s">
        <v>422</v>
      </c>
      <c r="R12" s="38" t="s">
        <v>422</v>
      </c>
      <c r="S12" s="36">
        <v>0</v>
      </c>
      <c r="T12" s="37">
        <v>0</v>
      </c>
      <c r="U12" s="38">
        <v>0</v>
      </c>
      <c r="V12" s="37">
        <v>728056</v>
      </c>
      <c r="W12" s="37">
        <v>1244081</v>
      </c>
      <c r="X12" s="38">
        <v>240122743</v>
      </c>
    </row>
    <row r="13" spans="1:253" s="56" customFormat="1" ht="15" x14ac:dyDescent="0.25">
      <c r="A13" s="64" t="str">
        <f>"Apr "&amp;RIGHT(A6,4)</f>
        <v>Apr 2025</v>
      </c>
      <c r="B13" s="36">
        <v>726587</v>
      </c>
      <c r="C13" s="37">
        <v>1239622</v>
      </c>
      <c r="D13" s="37">
        <v>238650498</v>
      </c>
      <c r="E13" s="37">
        <v>0</v>
      </c>
      <c r="F13" s="37" t="s">
        <v>422</v>
      </c>
      <c r="G13" s="38">
        <v>238650498</v>
      </c>
      <c r="H13" s="36">
        <v>0</v>
      </c>
      <c r="I13" s="37">
        <v>0</v>
      </c>
      <c r="J13" s="37">
        <v>0</v>
      </c>
      <c r="K13" s="37">
        <v>0</v>
      </c>
      <c r="L13" s="38">
        <v>0</v>
      </c>
      <c r="M13" s="37" t="s">
        <v>422</v>
      </c>
      <c r="N13" s="37" t="s">
        <v>422</v>
      </c>
      <c r="O13" s="38" t="s">
        <v>422</v>
      </c>
      <c r="P13" s="37" t="s">
        <v>422</v>
      </c>
      <c r="Q13" s="37" t="s">
        <v>422</v>
      </c>
      <c r="R13" s="38" t="s">
        <v>422</v>
      </c>
      <c r="S13" s="36">
        <v>2</v>
      </c>
      <c r="T13" s="37">
        <v>5</v>
      </c>
      <c r="U13" s="38">
        <v>484</v>
      </c>
      <c r="V13" s="37">
        <v>726589</v>
      </c>
      <c r="W13" s="37">
        <v>1239627</v>
      </c>
      <c r="X13" s="38">
        <v>238650982</v>
      </c>
    </row>
    <row r="14" spans="1:253" s="56" customFormat="1" ht="15" x14ac:dyDescent="0.25">
      <c r="A14" s="64" t="str">
        <f>"May "&amp;RIGHT(A6,4)</f>
        <v>May 2025</v>
      </c>
      <c r="B14" s="36">
        <v>732805</v>
      </c>
      <c r="C14" s="37">
        <v>1251506</v>
      </c>
      <c r="D14" s="37">
        <v>231381809</v>
      </c>
      <c r="E14" s="37">
        <v>0</v>
      </c>
      <c r="F14" s="37" t="s">
        <v>422</v>
      </c>
      <c r="G14" s="38">
        <v>231381809</v>
      </c>
      <c r="H14" s="36">
        <v>0</v>
      </c>
      <c r="I14" s="37">
        <v>0</v>
      </c>
      <c r="J14" s="37">
        <v>0</v>
      </c>
      <c r="K14" s="37">
        <v>0</v>
      </c>
      <c r="L14" s="38">
        <v>0</v>
      </c>
      <c r="M14" s="37" t="s">
        <v>422</v>
      </c>
      <c r="N14" s="37" t="s">
        <v>422</v>
      </c>
      <c r="O14" s="38" t="s">
        <v>422</v>
      </c>
      <c r="P14" s="37" t="s">
        <v>422</v>
      </c>
      <c r="Q14" s="37" t="s">
        <v>422</v>
      </c>
      <c r="R14" s="38" t="s">
        <v>422</v>
      </c>
      <c r="S14" s="36">
        <v>1</v>
      </c>
      <c r="T14" s="37">
        <v>3</v>
      </c>
      <c r="U14" s="38">
        <v>260</v>
      </c>
      <c r="V14" s="37">
        <v>732806</v>
      </c>
      <c r="W14" s="37">
        <v>1251509</v>
      </c>
      <c r="X14" s="38">
        <v>231382069</v>
      </c>
    </row>
    <row r="15" spans="1:253" s="56" customFormat="1" ht="15" x14ac:dyDescent="0.25">
      <c r="A15" s="64" t="str">
        <f>"Jun "&amp;RIGHT(A6,4)</f>
        <v>Jun 2025</v>
      </c>
      <c r="B15" s="36">
        <v>729833</v>
      </c>
      <c r="C15" s="37">
        <v>1245418</v>
      </c>
      <c r="D15" s="37">
        <v>245022614</v>
      </c>
      <c r="E15" s="37">
        <v>0</v>
      </c>
      <c r="F15" s="37" t="s">
        <v>422</v>
      </c>
      <c r="G15" s="38">
        <v>245022614</v>
      </c>
      <c r="H15" s="36">
        <v>0</v>
      </c>
      <c r="I15" s="37">
        <v>0</v>
      </c>
      <c r="J15" s="37">
        <v>0</v>
      </c>
      <c r="K15" s="37">
        <v>0</v>
      </c>
      <c r="L15" s="38">
        <v>0</v>
      </c>
      <c r="M15" s="37" t="s">
        <v>422</v>
      </c>
      <c r="N15" s="37" t="s">
        <v>422</v>
      </c>
      <c r="O15" s="38" t="s">
        <v>422</v>
      </c>
      <c r="P15" s="37" t="s">
        <v>422</v>
      </c>
      <c r="Q15" s="37" t="s">
        <v>422</v>
      </c>
      <c r="R15" s="38" t="s">
        <v>422</v>
      </c>
      <c r="S15" s="36">
        <v>0</v>
      </c>
      <c r="T15" s="37">
        <v>0</v>
      </c>
      <c r="U15" s="38">
        <v>0</v>
      </c>
      <c r="V15" s="37">
        <v>729833</v>
      </c>
      <c r="W15" s="37">
        <v>1245418</v>
      </c>
      <c r="X15" s="38">
        <v>245022614</v>
      </c>
    </row>
    <row r="16" spans="1:253" s="56" customFormat="1" ht="15" x14ac:dyDescent="0.25">
      <c r="A16" s="64" t="str">
        <f>"Jul "&amp;RIGHT(A6,4)</f>
        <v>Jul 2025</v>
      </c>
      <c r="B16" s="36">
        <v>727544</v>
      </c>
      <c r="C16" s="37">
        <v>1240276</v>
      </c>
      <c r="D16" s="37">
        <v>240913368</v>
      </c>
      <c r="E16" s="37">
        <v>0</v>
      </c>
      <c r="F16" s="37" t="s">
        <v>422</v>
      </c>
      <c r="G16" s="38">
        <v>240913368</v>
      </c>
      <c r="H16" s="36">
        <v>0</v>
      </c>
      <c r="I16" s="37">
        <v>0</v>
      </c>
      <c r="J16" s="37">
        <v>0</v>
      </c>
      <c r="K16" s="37">
        <v>0</v>
      </c>
      <c r="L16" s="38">
        <v>0</v>
      </c>
      <c r="M16" s="37" t="s">
        <v>422</v>
      </c>
      <c r="N16" s="37" t="s">
        <v>422</v>
      </c>
      <c r="O16" s="38" t="s">
        <v>422</v>
      </c>
      <c r="P16" s="37" t="s">
        <v>422</v>
      </c>
      <c r="Q16" s="37" t="s">
        <v>422</v>
      </c>
      <c r="R16" s="38" t="s">
        <v>422</v>
      </c>
      <c r="S16" s="36">
        <v>2</v>
      </c>
      <c r="T16" s="37">
        <v>4</v>
      </c>
      <c r="U16" s="38">
        <v>664</v>
      </c>
      <c r="V16" s="37">
        <v>727546</v>
      </c>
      <c r="W16" s="37">
        <v>1240280</v>
      </c>
      <c r="X16" s="38">
        <v>240914032</v>
      </c>
    </row>
    <row r="17" spans="1:253" s="56" customFormat="1" ht="15" x14ac:dyDescent="0.25">
      <c r="A17" s="64" t="str">
        <f>"Aug "&amp;RIGHT(A6,4)</f>
        <v>Aug 2025</v>
      </c>
      <c r="B17" s="36">
        <v>727081</v>
      </c>
      <c r="C17" s="37">
        <v>1238698</v>
      </c>
      <c r="D17" s="37">
        <v>239810712</v>
      </c>
      <c r="E17" s="37">
        <v>0</v>
      </c>
      <c r="F17" s="37" t="s">
        <v>422</v>
      </c>
      <c r="G17" s="38">
        <v>239810712</v>
      </c>
      <c r="H17" s="36">
        <v>0</v>
      </c>
      <c r="I17" s="37">
        <v>0</v>
      </c>
      <c r="J17" s="37">
        <v>0</v>
      </c>
      <c r="K17" s="37">
        <v>0</v>
      </c>
      <c r="L17" s="38">
        <v>0</v>
      </c>
      <c r="M17" s="37" t="s">
        <v>422</v>
      </c>
      <c r="N17" s="37" t="s">
        <v>422</v>
      </c>
      <c r="O17" s="38" t="s">
        <v>422</v>
      </c>
      <c r="P17" s="37" t="s">
        <v>422</v>
      </c>
      <c r="Q17" s="37" t="s">
        <v>422</v>
      </c>
      <c r="R17" s="38" t="s">
        <v>422</v>
      </c>
      <c r="S17" s="36">
        <v>1</v>
      </c>
      <c r="T17" s="37">
        <v>5</v>
      </c>
      <c r="U17" s="38">
        <v>381</v>
      </c>
      <c r="V17" s="37">
        <v>727082</v>
      </c>
      <c r="W17" s="37">
        <v>1238703</v>
      </c>
      <c r="X17" s="38">
        <v>239811093</v>
      </c>
    </row>
    <row r="18" spans="1:253" s="56" customFormat="1" ht="15" x14ac:dyDescent="0.25">
      <c r="A18" s="65" t="str">
        <f>"Sep "&amp;RIGHT(A6,4)</f>
        <v>Sep 2025</v>
      </c>
      <c r="B18" s="47">
        <v>738219</v>
      </c>
      <c r="C18" s="48">
        <v>1260977</v>
      </c>
      <c r="D18" s="48">
        <v>333650068</v>
      </c>
      <c r="E18" s="48">
        <v>0</v>
      </c>
      <c r="F18" s="48" t="s">
        <v>422</v>
      </c>
      <c r="G18" s="39">
        <v>333650068</v>
      </c>
      <c r="H18" s="36">
        <v>5144</v>
      </c>
      <c r="I18" s="37">
        <v>9412</v>
      </c>
      <c r="J18" s="37">
        <v>428269</v>
      </c>
      <c r="K18" s="37">
        <v>0</v>
      </c>
      <c r="L18" s="39">
        <v>428269</v>
      </c>
      <c r="M18" s="37" t="s">
        <v>422</v>
      </c>
      <c r="N18" s="37" t="s">
        <v>422</v>
      </c>
      <c r="O18" s="38" t="s">
        <v>422</v>
      </c>
      <c r="P18" s="37" t="s">
        <v>422</v>
      </c>
      <c r="Q18" s="37" t="s">
        <v>422</v>
      </c>
      <c r="R18" s="38" t="s">
        <v>422</v>
      </c>
      <c r="S18" s="47">
        <v>1</v>
      </c>
      <c r="T18" s="48">
        <v>1</v>
      </c>
      <c r="U18" s="39">
        <v>79</v>
      </c>
      <c r="V18" s="48">
        <v>738220</v>
      </c>
      <c r="W18" s="48">
        <v>1260978</v>
      </c>
      <c r="X18" s="39">
        <v>334078416</v>
      </c>
    </row>
    <row r="19" spans="1:253" x14ac:dyDescent="0.2">
      <c r="A19" s="40" t="s">
        <v>55</v>
      </c>
      <c r="B19" s="41">
        <v>729778</v>
      </c>
      <c r="C19" s="41">
        <v>1246648.75</v>
      </c>
      <c r="D19" s="41">
        <v>2944192798</v>
      </c>
      <c r="E19" s="41">
        <v>0</v>
      </c>
      <c r="F19" s="41" t="s">
        <v>422</v>
      </c>
      <c r="G19" s="41">
        <v>2944192798</v>
      </c>
      <c r="H19" s="41">
        <v>428.66669999999999</v>
      </c>
      <c r="I19" s="41">
        <v>784.33330000000001</v>
      </c>
      <c r="J19" s="41">
        <v>428269</v>
      </c>
      <c r="K19" s="41">
        <v>0</v>
      </c>
      <c r="L19" s="41">
        <v>428269</v>
      </c>
      <c r="M19" s="41" t="s">
        <v>422</v>
      </c>
      <c r="N19" s="41" t="s">
        <v>422</v>
      </c>
      <c r="O19" s="41" t="s">
        <v>422</v>
      </c>
      <c r="P19" s="41" t="s">
        <v>422</v>
      </c>
      <c r="Q19" s="41" t="s">
        <v>422</v>
      </c>
      <c r="R19" s="41" t="s">
        <v>422</v>
      </c>
      <c r="S19" s="41">
        <v>1</v>
      </c>
      <c r="T19" s="41">
        <v>2.25</v>
      </c>
      <c r="U19" s="41">
        <v>3117</v>
      </c>
      <c r="V19" s="49">
        <v>729779</v>
      </c>
      <c r="W19" s="49">
        <v>1246651</v>
      </c>
      <c r="X19" s="57">
        <v>2944624184</v>
      </c>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c r="IR19" s="42"/>
      <c r="IS19" s="42"/>
    </row>
    <row r="20" spans="1:253" x14ac:dyDescent="0.2">
      <c r="A20" s="14" t="s">
        <v>424</v>
      </c>
      <c r="B20" s="49">
        <v>729388</v>
      </c>
      <c r="C20" s="49">
        <v>1246648.2222</v>
      </c>
      <c r="D20" s="49">
        <v>2129818650</v>
      </c>
      <c r="E20" s="49">
        <v>0</v>
      </c>
      <c r="F20" s="49" t="s">
        <v>422</v>
      </c>
      <c r="G20" s="43">
        <v>2129818650</v>
      </c>
      <c r="H20" s="49">
        <v>0</v>
      </c>
      <c r="I20" s="49">
        <v>0</v>
      </c>
      <c r="J20" s="43">
        <v>0</v>
      </c>
      <c r="K20" s="43">
        <v>0</v>
      </c>
      <c r="L20" s="43">
        <v>0</v>
      </c>
      <c r="M20" s="43" t="s">
        <v>422</v>
      </c>
      <c r="N20" s="43" t="s">
        <v>422</v>
      </c>
      <c r="O20" s="43" t="s">
        <v>422</v>
      </c>
      <c r="P20" s="43" t="s">
        <v>422</v>
      </c>
      <c r="Q20" s="43" t="s">
        <v>422</v>
      </c>
      <c r="R20" s="43" t="s">
        <v>422</v>
      </c>
      <c r="S20" s="43">
        <v>0.88890000000000002</v>
      </c>
      <c r="T20" s="43">
        <v>1.8889</v>
      </c>
      <c r="U20" s="43">
        <v>1993</v>
      </c>
      <c r="V20" s="43">
        <v>729388.88890000002</v>
      </c>
      <c r="W20" s="43">
        <v>1246650.1111000001</v>
      </c>
      <c r="X20" s="58">
        <v>2129820643</v>
      </c>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2"/>
    </row>
    <row r="21" spans="1:253" s="56" customFormat="1" ht="15" x14ac:dyDescent="0.25">
      <c r="A21" s="3" t="str">
        <f>"FY "&amp;RIGHT(A6,4)+1</f>
        <v>FY 2026</v>
      </c>
      <c r="B21" s="44"/>
      <c r="C21" s="45"/>
      <c r="D21" s="45"/>
      <c r="E21" s="45"/>
      <c r="F21" s="45"/>
      <c r="G21" s="46"/>
      <c r="H21" s="45"/>
      <c r="I21" s="45"/>
      <c r="J21" s="45"/>
      <c r="K21" s="45"/>
      <c r="L21" s="38" t="s">
        <v>340</v>
      </c>
      <c r="M21" s="45"/>
      <c r="N21" s="45"/>
      <c r="O21" s="46"/>
      <c r="P21" s="45"/>
      <c r="Q21" s="45"/>
      <c r="R21" s="46"/>
      <c r="S21" s="44"/>
      <c r="T21" s="45"/>
      <c r="U21" s="46"/>
      <c r="V21" s="37"/>
      <c r="W21" s="37"/>
      <c r="X21" s="38"/>
    </row>
    <row r="22" spans="1:253" s="56" customFormat="1" ht="15" x14ac:dyDescent="0.25">
      <c r="A22" s="2" t="str">
        <f>"Oct "&amp;RIGHT(A6,4)</f>
        <v>Oct 2025</v>
      </c>
      <c r="B22" s="36">
        <v>727619</v>
      </c>
      <c r="C22" s="37">
        <v>1238201</v>
      </c>
      <c r="D22" s="37">
        <v>219419829</v>
      </c>
      <c r="E22" s="37">
        <v>0</v>
      </c>
      <c r="F22" s="37" t="s">
        <v>422</v>
      </c>
      <c r="G22" s="37">
        <v>219419829</v>
      </c>
      <c r="H22" s="36">
        <v>0</v>
      </c>
      <c r="I22" s="37">
        <v>0</v>
      </c>
      <c r="J22" s="37">
        <v>0</v>
      </c>
      <c r="K22" s="37">
        <v>0</v>
      </c>
      <c r="L22" s="38">
        <v>0</v>
      </c>
      <c r="M22" s="36" t="s">
        <v>422</v>
      </c>
      <c r="N22" s="37" t="s">
        <v>422</v>
      </c>
      <c r="O22" s="37" t="s">
        <v>422</v>
      </c>
      <c r="P22" s="36" t="s">
        <v>422</v>
      </c>
      <c r="Q22" s="37" t="s">
        <v>422</v>
      </c>
      <c r="R22" s="37" t="s">
        <v>422</v>
      </c>
      <c r="S22" s="36">
        <v>0</v>
      </c>
      <c r="T22" s="37">
        <v>0</v>
      </c>
      <c r="U22" s="38">
        <v>0</v>
      </c>
      <c r="V22" s="37">
        <v>727619</v>
      </c>
      <c r="W22" s="37">
        <v>1238201</v>
      </c>
      <c r="X22" s="38">
        <v>219419829</v>
      </c>
      <c r="Y22" s="59" t="s">
        <v>340</v>
      </c>
    </row>
    <row r="23" spans="1:253" s="56" customFormat="1" ht="15" x14ac:dyDescent="0.25">
      <c r="A23" s="2" t="str">
        <f>"Nov "&amp;RIGHT(A6,4)</f>
        <v>Nov 2025</v>
      </c>
      <c r="B23" s="36">
        <v>724939</v>
      </c>
      <c r="C23" s="37">
        <v>1239890</v>
      </c>
      <c r="D23" s="37">
        <v>207105335</v>
      </c>
      <c r="E23" s="37">
        <v>0</v>
      </c>
      <c r="F23" s="37" t="s">
        <v>422</v>
      </c>
      <c r="G23" s="37">
        <v>207105335</v>
      </c>
      <c r="H23" s="36">
        <v>0</v>
      </c>
      <c r="I23" s="37">
        <v>0</v>
      </c>
      <c r="J23" s="37">
        <v>0</v>
      </c>
      <c r="K23" s="37">
        <v>0</v>
      </c>
      <c r="L23" s="38">
        <v>0</v>
      </c>
      <c r="M23" s="36" t="s">
        <v>422</v>
      </c>
      <c r="N23" s="37" t="s">
        <v>422</v>
      </c>
      <c r="O23" s="37" t="s">
        <v>422</v>
      </c>
      <c r="P23" s="36" t="s">
        <v>422</v>
      </c>
      <c r="Q23" s="37" t="s">
        <v>422</v>
      </c>
      <c r="R23" s="37" t="s">
        <v>422</v>
      </c>
      <c r="S23" s="36">
        <v>0</v>
      </c>
      <c r="T23" s="37">
        <v>0</v>
      </c>
      <c r="U23" s="38">
        <v>0</v>
      </c>
      <c r="V23" s="37">
        <v>724939</v>
      </c>
      <c r="W23" s="37">
        <v>1239890</v>
      </c>
      <c r="X23" s="38">
        <v>207105335</v>
      </c>
    </row>
    <row r="24" spans="1:253" s="56" customFormat="1" ht="15" x14ac:dyDescent="0.25">
      <c r="A24" s="2" t="str">
        <f>"Dec "&amp;RIGHT(A6,4)</f>
        <v>Dec 2025</v>
      </c>
      <c r="B24" s="36">
        <v>729203</v>
      </c>
      <c r="C24" s="37">
        <v>1246931</v>
      </c>
      <c r="D24" s="37">
        <v>241470307</v>
      </c>
      <c r="E24" s="37">
        <v>0</v>
      </c>
      <c r="F24" s="37" t="s">
        <v>422</v>
      </c>
      <c r="G24" s="37">
        <v>241470307</v>
      </c>
      <c r="H24" s="36">
        <v>0</v>
      </c>
      <c r="I24" s="37">
        <v>0</v>
      </c>
      <c r="J24" s="37">
        <v>0</v>
      </c>
      <c r="K24" s="37">
        <v>0</v>
      </c>
      <c r="L24" s="38">
        <v>0</v>
      </c>
      <c r="M24" s="36" t="s">
        <v>422</v>
      </c>
      <c r="N24" s="37" t="s">
        <v>422</v>
      </c>
      <c r="O24" s="37" t="s">
        <v>422</v>
      </c>
      <c r="P24" s="36" t="s">
        <v>422</v>
      </c>
      <c r="Q24" s="37" t="s">
        <v>422</v>
      </c>
      <c r="R24" s="37" t="s">
        <v>422</v>
      </c>
      <c r="S24" s="36">
        <v>1</v>
      </c>
      <c r="T24" s="37">
        <v>2</v>
      </c>
      <c r="U24" s="38">
        <v>178</v>
      </c>
      <c r="V24" s="37">
        <v>729204</v>
      </c>
      <c r="W24" s="37">
        <v>1246933</v>
      </c>
      <c r="X24" s="38">
        <v>241470485</v>
      </c>
    </row>
    <row r="25" spans="1:253" s="56" customFormat="1" ht="15" x14ac:dyDescent="0.25">
      <c r="A25" s="2" t="str">
        <f>"Jan "&amp;RIGHT(A6,4)+1</f>
        <v>Jan 2026</v>
      </c>
      <c r="B25" s="36">
        <v>726007</v>
      </c>
      <c r="C25" s="37">
        <v>1239835</v>
      </c>
      <c r="D25" s="37">
        <v>252720754</v>
      </c>
      <c r="E25" s="37">
        <v>0</v>
      </c>
      <c r="F25" s="37" t="s">
        <v>422</v>
      </c>
      <c r="G25" s="37">
        <v>252720754</v>
      </c>
      <c r="H25" s="36">
        <v>0</v>
      </c>
      <c r="I25" s="37">
        <v>0</v>
      </c>
      <c r="J25" s="37">
        <v>0</v>
      </c>
      <c r="K25" s="37">
        <v>0</v>
      </c>
      <c r="L25" s="38">
        <v>0</v>
      </c>
      <c r="M25" s="36" t="s">
        <v>422</v>
      </c>
      <c r="N25" s="37" t="s">
        <v>422</v>
      </c>
      <c r="O25" s="37" t="s">
        <v>422</v>
      </c>
      <c r="P25" s="36" t="s">
        <v>422</v>
      </c>
      <c r="Q25" s="37" t="s">
        <v>422</v>
      </c>
      <c r="R25" s="37" t="s">
        <v>422</v>
      </c>
      <c r="S25" s="36">
        <v>2</v>
      </c>
      <c r="T25" s="37">
        <v>5</v>
      </c>
      <c r="U25" s="38">
        <v>587</v>
      </c>
      <c r="V25" s="37">
        <v>726009</v>
      </c>
      <c r="W25" s="37">
        <v>1239840</v>
      </c>
      <c r="X25" s="38">
        <v>252721341</v>
      </c>
    </row>
    <row r="26" spans="1:253" s="56" customFormat="1" ht="15" x14ac:dyDescent="0.25">
      <c r="A26" s="2" t="str">
        <f>"Feb "&amp;RIGHT(A6,4)+1</f>
        <v>Feb 2026</v>
      </c>
      <c r="B26" s="36">
        <v>723134</v>
      </c>
      <c r="C26" s="37">
        <v>1232779</v>
      </c>
      <c r="D26" s="37">
        <v>247678502</v>
      </c>
      <c r="E26" s="37">
        <v>0</v>
      </c>
      <c r="F26" s="37" t="s">
        <v>422</v>
      </c>
      <c r="G26" s="37">
        <v>247678502</v>
      </c>
      <c r="H26" s="36">
        <v>0</v>
      </c>
      <c r="I26" s="37">
        <v>0</v>
      </c>
      <c r="J26" s="37">
        <v>0</v>
      </c>
      <c r="K26" s="37">
        <v>0</v>
      </c>
      <c r="L26" s="38">
        <v>0</v>
      </c>
      <c r="M26" s="36" t="s">
        <v>422</v>
      </c>
      <c r="N26" s="37" t="s">
        <v>422</v>
      </c>
      <c r="O26" s="37" t="s">
        <v>422</v>
      </c>
      <c r="P26" s="36" t="s">
        <v>422</v>
      </c>
      <c r="Q26" s="37" t="s">
        <v>422</v>
      </c>
      <c r="R26" s="37" t="s">
        <v>422</v>
      </c>
      <c r="S26" s="36">
        <v>1</v>
      </c>
      <c r="T26" s="37">
        <v>3</v>
      </c>
      <c r="U26" s="38">
        <v>205</v>
      </c>
      <c r="V26" s="37">
        <v>723135</v>
      </c>
      <c r="W26" s="37">
        <v>1232782</v>
      </c>
      <c r="X26" s="38">
        <v>247678707</v>
      </c>
    </row>
    <row r="27" spans="1:253" s="56" customFormat="1" ht="15" x14ac:dyDescent="0.25">
      <c r="A27" s="2" t="str">
        <f>"Mar "&amp;RIGHT(A6,4)+1</f>
        <v>Mar 2026</v>
      </c>
      <c r="B27" s="36">
        <v>720124</v>
      </c>
      <c r="C27" s="37">
        <v>1224979</v>
      </c>
      <c r="D27" s="37">
        <v>250950924</v>
      </c>
      <c r="E27" s="37">
        <v>0</v>
      </c>
      <c r="F27" s="37" t="s">
        <v>422</v>
      </c>
      <c r="G27" s="37">
        <v>250950924</v>
      </c>
      <c r="H27" s="36">
        <v>0</v>
      </c>
      <c r="I27" s="37">
        <v>0</v>
      </c>
      <c r="J27" s="37">
        <v>0</v>
      </c>
      <c r="K27" s="37">
        <v>0</v>
      </c>
      <c r="L27" s="38">
        <v>0</v>
      </c>
      <c r="M27" s="36" t="s">
        <v>422</v>
      </c>
      <c r="N27" s="37" t="s">
        <v>422</v>
      </c>
      <c r="O27" s="37" t="s">
        <v>422</v>
      </c>
      <c r="P27" s="36" t="s">
        <v>422</v>
      </c>
      <c r="Q27" s="37" t="s">
        <v>422</v>
      </c>
      <c r="R27" s="37" t="s">
        <v>422</v>
      </c>
      <c r="S27" s="36">
        <v>0</v>
      </c>
      <c r="T27" s="37">
        <v>0</v>
      </c>
      <c r="U27" s="38">
        <v>0</v>
      </c>
      <c r="V27" s="37">
        <v>720124</v>
      </c>
      <c r="W27" s="37">
        <v>1224979</v>
      </c>
      <c r="X27" s="38">
        <v>250950924</v>
      </c>
    </row>
    <row r="28" spans="1:253" x14ac:dyDescent="0.2">
      <c r="A28" s="2" t="str">
        <f>"Apr "&amp;RIGHT(A6,4)+1</f>
        <v>Apr 2026</v>
      </c>
      <c r="B28" s="36">
        <v>712978</v>
      </c>
      <c r="C28" s="37">
        <v>1209400</v>
      </c>
      <c r="D28" s="37">
        <v>248371180</v>
      </c>
      <c r="E28" s="37">
        <v>0</v>
      </c>
      <c r="F28" s="37" t="s">
        <v>422</v>
      </c>
      <c r="G28" s="37">
        <v>248371180</v>
      </c>
      <c r="H28" s="36">
        <v>0</v>
      </c>
      <c r="I28" s="37">
        <v>0</v>
      </c>
      <c r="J28" s="37">
        <v>0</v>
      </c>
      <c r="K28" s="37">
        <v>0</v>
      </c>
      <c r="L28" s="38">
        <v>0</v>
      </c>
      <c r="M28" s="36" t="s">
        <v>422</v>
      </c>
      <c r="N28" s="37" t="s">
        <v>422</v>
      </c>
      <c r="O28" s="37" t="s">
        <v>422</v>
      </c>
      <c r="P28" s="36" t="s">
        <v>422</v>
      </c>
      <c r="Q28" s="37" t="s">
        <v>422</v>
      </c>
      <c r="R28" s="37" t="s">
        <v>422</v>
      </c>
      <c r="S28" s="36">
        <v>1</v>
      </c>
      <c r="T28" s="37">
        <v>3</v>
      </c>
      <c r="U28" s="38">
        <v>297</v>
      </c>
      <c r="V28" s="37">
        <v>712979</v>
      </c>
      <c r="W28" s="37">
        <v>1209403</v>
      </c>
      <c r="X28" s="38">
        <v>248371477</v>
      </c>
    </row>
    <row r="29" spans="1:253" x14ac:dyDescent="0.2">
      <c r="A29" s="2" t="str">
        <f>"May "&amp;RIGHT(A6,4)+1</f>
        <v>May 2026</v>
      </c>
      <c r="B29" s="36">
        <v>703571</v>
      </c>
      <c r="C29" s="37">
        <v>1194758</v>
      </c>
      <c r="D29" s="37">
        <v>250870897</v>
      </c>
      <c r="E29" s="37">
        <v>0</v>
      </c>
      <c r="F29" s="37" t="s">
        <v>422</v>
      </c>
      <c r="G29" s="37">
        <v>250870897</v>
      </c>
      <c r="H29" s="36">
        <v>0</v>
      </c>
      <c r="I29" s="37">
        <v>0</v>
      </c>
      <c r="J29" s="37">
        <v>0</v>
      </c>
      <c r="K29" s="37">
        <v>0</v>
      </c>
      <c r="L29" s="38">
        <v>0</v>
      </c>
      <c r="M29" s="36" t="s">
        <v>422</v>
      </c>
      <c r="N29" s="37" t="s">
        <v>422</v>
      </c>
      <c r="O29" s="37" t="s">
        <v>422</v>
      </c>
      <c r="P29" s="36" t="s">
        <v>422</v>
      </c>
      <c r="Q29" s="37" t="s">
        <v>422</v>
      </c>
      <c r="R29" s="37" t="s">
        <v>422</v>
      </c>
      <c r="S29" s="36">
        <v>0</v>
      </c>
      <c r="T29" s="37">
        <v>0</v>
      </c>
      <c r="U29" s="38">
        <v>0</v>
      </c>
      <c r="V29" s="37">
        <v>703571</v>
      </c>
      <c r="W29" s="37">
        <v>1194758</v>
      </c>
      <c r="X29" s="38">
        <v>250870897</v>
      </c>
    </row>
    <row r="30" spans="1:253" x14ac:dyDescent="0.2">
      <c r="A30" s="2" t="str">
        <f>"Jun "&amp;RIGHT(A6,4)+1</f>
        <v>Jun 2026</v>
      </c>
      <c r="B30" s="36">
        <v>713394</v>
      </c>
      <c r="C30" s="37">
        <v>1212656</v>
      </c>
      <c r="D30" s="37">
        <v>241945204</v>
      </c>
      <c r="E30" s="37">
        <v>0</v>
      </c>
      <c r="F30" s="37" t="s">
        <v>422</v>
      </c>
      <c r="G30" s="37">
        <v>241945204</v>
      </c>
      <c r="H30" s="36">
        <v>0</v>
      </c>
      <c r="I30" s="37">
        <v>0</v>
      </c>
      <c r="J30" s="37">
        <v>0</v>
      </c>
      <c r="K30" s="37">
        <v>0</v>
      </c>
      <c r="L30" s="38">
        <v>0</v>
      </c>
      <c r="M30" s="36" t="s">
        <v>422</v>
      </c>
      <c r="N30" s="37" t="s">
        <v>422</v>
      </c>
      <c r="O30" s="37" t="s">
        <v>422</v>
      </c>
      <c r="P30" s="36" t="s">
        <v>422</v>
      </c>
      <c r="Q30" s="37" t="s">
        <v>422</v>
      </c>
      <c r="R30" s="37" t="s">
        <v>422</v>
      </c>
      <c r="S30" s="36">
        <v>1</v>
      </c>
      <c r="T30" s="37">
        <v>1</v>
      </c>
      <c r="U30" s="38">
        <v>165</v>
      </c>
      <c r="V30" s="37">
        <v>713395</v>
      </c>
      <c r="W30" s="37">
        <v>1212657</v>
      </c>
      <c r="X30" s="38">
        <v>241945369</v>
      </c>
    </row>
    <row r="31" spans="1:253" x14ac:dyDescent="0.2">
      <c r="A31" s="2" t="str">
        <f>"Jul "&amp;RIGHT(A6,4)+1</f>
        <v>Jul 2026</v>
      </c>
      <c r="B31" s="36" t="s">
        <v>422</v>
      </c>
      <c r="C31" s="37" t="s">
        <v>422</v>
      </c>
      <c r="D31" s="37" t="s">
        <v>422</v>
      </c>
      <c r="E31" s="37" t="s">
        <v>422</v>
      </c>
      <c r="F31" s="37" t="s">
        <v>422</v>
      </c>
      <c r="G31" s="37" t="s">
        <v>422</v>
      </c>
      <c r="H31" s="36" t="s">
        <v>422</v>
      </c>
      <c r="I31" s="37" t="s">
        <v>422</v>
      </c>
      <c r="J31" s="37" t="s">
        <v>422</v>
      </c>
      <c r="K31" s="37" t="s">
        <v>422</v>
      </c>
      <c r="L31" s="38" t="s">
        <v>422</v>
      </c>
      <c r="M31" s="36" t="s">
        <v>422</v>
      </c>
      <c r="N31" s="37" t="s">
        <v>422</v>
      </c>
      <c r="O31" s="37" t="s">
        <v>422</v>
      </c>
      <c r="P31" s="36" t="s">
        <v>422</v>
      </c>
      <c r="Q31" s="37" t="s">
        <v>422</v>
      </c>
      <c r="R31" s="37" t="s">
        <v>422</v>
      </c>
      <c r="S31" s="36" t="s">
        <v>422</v>
      </c>
      <c r="T31" s="37" t="s">
        <v>422</v>
      </c>
      <c r="U31" s="38" t="s">
        <v>422</v>
      </c>
      <c r="V31" s="37" t="s">
        <v>422</v>
      </c>
      <c r="W31" s="37" t="s">
        <v>422</v>
      </c>
      <c r="X31" s="38" t="s">
        <v>422</v>
      </c>
    </row>
    <row r="32" spans="1:253" x14ac:dyDescent="0.2">
      <c r="A32" s="2" t="str">
        <f>"Aug "&amp;RIGHT(A6,4)+1</f>
        <v>Aug 2026</v>
      </c>
      <c r="B32" s="36" t="s">
        <v>422</v>
      </c>
      <c r="C32" s="37" t="s">
        <v>422</v>
      </c>
      <c r="D32" s="37" t="s">
        <v>422</v>
      </c>
      <c r="E32" s="37" t="s">
        <v>422</v>
      </c>
      <c r="F32" s="37" t="s">
        <v>422</v>
      </c>
      <c r="G32" s="37" t="s">
        <v>422</v>
      </c>
      <c r="H32" s="36" t="s">
        <v>422</v>
      </c>
      <c r="I32" s="37" t="s">
        <v>422</v>
      </c>
      <c r="J32" s="37" t="s">
        <v>422</v>
      </c>
      <c r="K32" s="37" t="s">
        <v>422</v>
      </c>
      <c r="L32" s="38" t="s">
        <v>422</v>
      </c>
      <c r="M32" s="36" t="s">
        <v>422</v>
      </c>
      <c r="N32" s="37" t="s">
        <v>422</v>
      </c>
      <c r="O32" s="37" t="s">
        <v>422</v>
      </c>
      <c r="P32" s="36" t="s">
        <v>422</v>
      </c>
      <c r="Q32" s="37" t="s">
        <v>422</v>
      </c>
      <c r="R32" s="37" t="s">
        <v>422</v>
      </c>
      <c r="S32" s="36" t="s">
        <v>422</v>
      </c>
      <c r="T32" s="37" t="s">
        <v>422</v>
      </c>
      <c r="U32" s="38" t="s">
        <v>422</v>
      </c>
      <c r="V32" s="37" t="s">
        <v>422</v>
      </c>
      <c r="W32" s="37" t="s">
        <v>422</v>
      </c>
      <c r="X32" s="38" t="s">
        <v>422</v>
      </c>
    </row>
    <row r="33" spans="1:253" x14ac:dyDescent="0.2">
      <c r="A33" s="2" t="str">
        <f>"Sep "&amp;RIGHT(A6,4)+1</f>
        <v>Sep 2026</v>
      </c>
      <c r="B33" s="47" t="s">
        <v>422</v>
      </c>
      <c r="C33" s="48" t="s">
        <v>422</v>
      </c>
      <c r="D33" s="48" t="s">
        <v>422</v>
      </c>
      <c r="E33" s="48" t="s">
        <v>422</v>
      </c>
      <c r="F33" s="48" t="s">
        <v>422</v>
      </c>
      <c r="G33" s="37" t="s">
        <v>422</v>
      </c>
      <c r="H33" s="36" t="s">
        <v>422</v>
      </c>
      <c r="I33" s="37" t="s">
        <v>422</v>
      </c>
      <c r="J33" s="37" t="s">
        <v>422</v>
      </c>
      <c r="K33" s="37" t="s">
        <v>422</v>
      </c>
      <c r="L33" s="38" t="s">
        <v>422</v>
      </c>
      <c r="M33" s="36" t="s">
        <v>422</v>
      </c>
      <c r="N33" s="37" t="s">
        <v>422</v>
      </c>
      <c r="O33" s="37" t="s">
        <v>422</v>
      </c>
      <c r="P33" s="36" t="s">
        <v>422</v>
      </c>
      <c r="Q33" s="37" t="s">
        <v>422</v>
      </c>
      <c r="R33" s="37" t="s">
        <v>422</v>
      </c>
      <c r="S33" s="47" t="s">
        <v>422</v>
      </c>
      <c r="T33" s="48" t="s">
        <v>422</v>
      </c>
      <c r="U33" s="39" t="s">
        <v>422</v>
      </c>
      <c r="V33" s="37" t="s">
        <v>422</v>
      </c>
      <c r="W33" s="37" t="s">
        <v>422</v>
      </c>
      <c r="X33" s="38" t="s">
        <v>422</v>
      </c>
    </row>
    <row r="34" spans="1:253" x14ac:dyDescent="0.2">
      <c r="A34" s="40" t="s">
        <v>55</v>
      </c>
      <c r="B34" s="49">
        <v>720107.66669999994</v>
      </c>
      <c r="C34" s="51">
        <v>1226603.2222</v>
      </c>
      <c r="D34" s="51">
        <v>2160532932</v>
      </c>
      <c r="E34" s="51">
        <v>0</v>
      </c>
      <c r="F34" s="51" t="s">
        <v>422</v>
      </c>
      <c r="G34" s="41">
        <v>2160532932</v>
      </c>
      <c r="H34" s="41">
        <v>0</v>
      </c>
      <c r="I34" s="41">
        <v>0</v>
      </c>
      <c r="J34" s="41">
        <v>0</v>
      </c>
      <c r="K34" s="41">
        <v>0</v>
      </c>
      <c r="L34" s="41">
        <v>0</v>
      </c>
      <c r="M34" s="41" t="s">
        <v>422</v>
      </c>
      <c r="N34" s="41" t="s">
        <v>422</v>
      </c>
      <c r="O34" s="41" t="s">
        <v>422</v>
      </c>
      <c r="P34" s="41" t="s">
        <v>422</v>
      </c>
      <c r="Q34" s="41" t="s">
        <v>422</v>
      </c>
      <c r="R34" s="41" t="s">
        <v>422</v>
      </c>
      <c r="S34" s="41">
        <v>0.66669999999999996</v>
      </c>
      <c r="T34" s="41">
        <v>1.5556000000000001</v>
      </c>
      <c r="U34" s="41">
        <v>1432</v>
      </c>
      <c r="V34" s="41">
        <v>720108.33330000006</v>
      </c>
      <c r="W34" s="41">
        <v>1226604.7778</v>
      </c>
      <c r="X34" s="60">
        <v>2160534364</v>
      </c>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2"/>
      <c r="HF34" s="42"/>
      <c r="HG34" s="42"/>
      <c r="HH34" s="42"/>
      <c r="HI34" s="42"/>
      <c r="HJ34" s="42"/>
      <c r="HK34" s="42"/>
      <c r="HL34" s="42"/>
      <c r="HM34" s="42"/>
      <c r="HN34" s="42"/>
      <c r="HO34" s="42"/>
      <c r="HP34" s="42"/>
      <c r="HQ34" s="42"/>
      <c r="HR34" s="42"/>
      <c r="HS34" s="42"/>
      <c r="HT34" s="42"/>
      <c r="HU34" s="42"/>
      <c r="HV34" s="42"/>
      <c r="HW34" s="42"/>
      <c r="HX34" s="42"/>
      <c r="HY34" s="42"/>
      <c r="HZ34" s="42"/>
      <c r="IA34" s="42"/>
      <c r="IB34" s="42"/>
      <c r="IC34" s="42"/>
      <c r="ID34" s="42"/>
      <c r="IE34" s="42"/>
      <c r="IF34" s="42"/>
      <c r="IG34" s="42"/>
      <c r="IH34" s="42"/>
      <c r="II34" s="42"/>
      <c r="IJ34" s="42"/>
      <c r="IK34" s="42"/>
      <c r="IL34" s="42"/>
      <c r="IM34" s="42"/>
      <c r="IN34" s="42"/>
      <c r="IO34" s="42"/>
      <c r="IP34" s="42"/>
      <c r="IQ34" s="42"/>
      <c r="IR34" s="42"/>
      <c r="IS34" s="42"/>
    </row>
    <row r="35" spans="1:253" x14ac:dyDescent="0.2">
      <c r="A35" s="14" t="str">
        <f>"Total "&amp;MID(A20,7,LEN(A20)-13)&amp;" Months"</f>
        <v>Total 9 Months</v>
      </c>
      <c r="B35" s="43">
        <v>720107.66669999994</v>
      </c>
      <c r="C35" s="43">
        <v>1226603.2222</v>
      </c>
      <c r="D35" s="52">
        <v>2160532932</v>
      </c>
      <c r="E35" s="52">
        <v>0</v>
      </c>
      <c r="F35" s="52" t="s">
        <v>422</v>
      </c>
      <c r="G35" s="52">
        <v>2160532932</v>
      </c>
      <c r="H35" s="43">
        <v>0</v>
      </c>
      <c r="I35" s="43">
        <v>0</v>
      </c>
      <c r="J35" s="43">
        <v>0</v>
      </c>
      <c r="K35" s="43">
        <v>0</v>
      </c>
      <c r="L35" s="43">
        <v>0</v>
      </c>
      <c r="M35" s="43" t="s">
        <v>422</v>
      </c>
      <c r="N35" s="43" t="s">
        <v>422</v>
      </c>
      <c r="O35" s="43" t="s">
        <v>422</v>
      </c>
      <c r="P35" s="43" t="s">
        <v>422</v>
      </c>
      <c r="Q35" s="43" t="s">
        <v>422</v>
      </c>
      <c r="R35" s="43" t="s">
        <v>422</v>
      </c>
      <c r="S35" s="43">
        <v>0.66669999999999996</v>
      </c>
      <c r="T35" s="43">
        <v>1.5556000000000001</v>
      </c>
      <c r="U35" s="43">
        <v>1432</v>
      </c>
      <c r="V35" s="43">
        <v>720108.33330000006</v>
      </c>
      <c r="W35" s="43">
        <v>1226604.7778</v>
      </c>
      <c r="X35" s="58">
        <v>2160534364</v>
      </c>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2"/>
      <c r="HF35" s="42"/>
      <c r="HG35" s="42"/>
      <c r="HH35" s="42"/>
      <c r="HI35" s="42"/>
      <c r="HJ35" s="42"/>
      <c r="HK35" s="42"/>
      <c r="HL35" s="42"/>
      <c r="HM35" s="42"/>
      <c r="HN35" s="42"/>
      <c r="HO35" s="42"/>
      <c r="HP35" s="42"/>
      <c r="HQ35" s="42"/>
      <c r="HR35" s="42"/>
      <c r="HS35" s="42"/>
      <c r="HT35" s="42"/>
      <c r="HU35" s="42"/>
      <c r="HV35" s="42"/>
      <c r="HW35" s="42"/>
      <c r="HX35" s="42"/>
      <c r="HY35" s="42"/>
      <c r="HZ35" s="42"/>
      <c r="IA35" s="42"/>
      <c r="IB35" s="42"/>
      <c r="IC35" s="42"/>
      <c r="ID35" s="42"/>
      <c r="IE35" s="42"/>
      <c r="IF35" s="42"/>
      <c r="IG35" s="42"/>
      <c r="IH35" s="42"/>
      <c r="II35" s="42"/>
      <c r="IJ35" s="42"/>
      <c r="IK35" s="42"/>
      <c r="IL35" s="42"/>
      <c r="IM35" s="42"/>
      <c r="IN35" s="42"/>
      <c r="IO35" s="42"/>
      <c r="IP35" s="42"/>
      <c r="IQ35" s="42"/>
      <c r="IR35" s="42"/>
      <c r="IS35" s="42"/>
    </row>
    <row r="36" spans="1:253" x14ac:dyDescent="0.2">
      <c r="C36" s="50"/>
      <c r="D36" s="50"/>
      <c r="E36" s="50"/>
      <c r="F36" s="50"/>
    </row>
    <row r="37" spans="1:253" x14ac:dyDescent="0.2">
      <c r="A37" s="1" t="s">
        <v>349</v>
      </c>
      <c r="C37" s="50"/>
      <c r="D37" s="50"/>
      <c r="E37" s="50"/>
      <c r="F37" s="50"/>
    </row>
    <row r="38" spans="1:253" ht="18" customHeight="1" x14ac:dyDescent="0.2">
      <c r="A38" s="94" t="s">
        <v>430</v>
      </c>
      <c r="B38" s="94"/>
      <c r="C38" s="94"/>
      <c r="D38" s="94"/>
      <c r="E38" s="94"/>
      <c r="F38" s="94"/>
      <c r="G38" s="94"/>
      <c r="H38" s="94"/>
      <c r="I38" s="94"/>
      <c r="J38" s="94"/>
      <c r="K38" s="94"/>
      <c r="L38" s="94"/>
      <c r="M38" s="94"/>
      <c r="N38" s="94"/>
      <c r="O38" s="94"/>
      <c r="P38" s="94"/>
      <c r="Q38" s="94"/>
      <c r="R38" s="94"/>
      <c r="S38" s="94"/>
      <c r="T38" s="94"/>
      <c r="U38" s="94"/>
      <c r="V38" s="94"/>
      <c r="W38" s="94"/>
      <c r="X38" s="94"/>
    </row>
    <row r="39" spans="1:253" ht="21.75" customHeight="1" x14ac:dyDescent="0.2">
      <c r="A39" s="94"/>
      <c r="B39" s="95"/>
      <c r="C39" s="95"/>
      <c r="D39" s="95"/>
      <c r="E39" s="95"/>
      <c r="F39" s="95"/>
      <c r="G39" s="95"/>
      <c r="H39" s="95"/>
      <c r="I39" s="95"/>
      <c r="J39" s="95"/>
      <c r="K39" s="95"/>
      <c r="L39" s="95"/>
      <c r="M39" s="95"/>
      <c r="N39" s="95"/>
      <c r="O39" s="95"/>
      <c r="P39" s="95"/>
      <c r="Q39" s="95"/>
      <c r="R39" s="95"/>
      <c r="S39" s="95"/>
      <c r="T39" s="95"/>
      <c r="U39" s="95"/>
      <c r="V39" s="95"/>
      <c r="W39" s="95"/>
      <c r="X39" s="95"/>
    </row>
    <row r="40" spans="1:253" x14ac:dyDescent="0.2">
      <c r="A40" s="112"/>
      <c r="B40" s="113"/>
      <c r="C40" s="113"/>
      <c r="D40" s="113"/>
      <c r="E40" s="113"/>
      <c r="F40" s="113"/>
      <c r="G40" s="113"/>
      <c r="H40" s="113"/>
      <c r="I40" s="113"/>
      <c r="J40" s="113"/>
      <c r="K40" s="113"/>
      <c r="L40" s="113"/>
      <c r="M40" s="113"/>
      <c r="N40" s="113"/>
      <c r="O40" s="113"/>
      <c r="P40" s="113"/>
      <c r="Q40" s="113"/>
      <c r="R40" s="113"/>
      <c r="S40" s="113"/>
      <c r="T40" s="113"/>
      <c r="U40" s="113"/>
      <c r="V40" s="113"/>
      <c r="W40" s="113"/>
      <c r="X40" s="113"/>
    </row>
    <row r="41" spans="1:253" x14ac:dyDescent="0.2">
      <c r="C41" s="50"/>
      <c r="D41" s="50"/>
      <c r="E41" s="50"/>
      <c r="F41" s="50"/>
    </row>
    <row r="51" spans="3:6" x14ac:dyDescent="0.2">
      <c r="C51" s="26"/>
      <c r="D51" s="26"/>
      <c r="E51" s="26"/>
      <c r="F51" s="26"/>
    </row>
    <row r="100" spans="1:24" x14ac:dyDescent="0.2">
      <c r="A100"/>
    </row>
    <row r="101" spans="1:24" ht="15" x14ac:dyDescent="0.2">
      <c r="A101"/>
      <c r="B101" s="61"/>
      <c r="C101" s="61"/>
      <c r="D101" s="61"/>
      <c r="E101" s="62"/>
      <c r="F101" s="62"/>
      <c r="G101" s="62"/>
      <c r="H101" s="61"/>
      <c r="I101" s="61"/>
      <c r="J101" s="61"/>
      <c r="K101" s="61"/>
      <c r="L101" s="61"/>
      <c r="M101" s="61"/>
      <c r="N101" s="61"/>
      <c r="O101" s="61"/>
      <c r="P101" s="61"/>
      <c r="Q101" s="61"/>
      <c r="R101" s="61"/>
      <c r="S101" s="61"/>
      <c r="T101" s="61"/>
      <c r="U101" s="61"/>
      <c r="V101" s="61"/>
      <c r="W101" s="61"/>
      <c r="X101" s="61"/>
    </row>
    <row r="102" spans="1:24" x14ac:dyDescent="0.2">
      <c r="A102"/>
    </row>
    <row r="103" spans="1:24" x14ac:dyDescent="0.2">
      <c r="A103"/>
    </row>
    <row r="104" spans="1:24" x14ac:dyDescent="0.2">
      <c r="A104"/>
    </row>
    <row r="105" spans="1:24" x14ac:dyDescent="0.2">
      <c r="A105"/>
    </row>
    <row r="106" spans="1:24" x14ac:dyDescent="0.2">
      <c r="A106"/>
    </row>
    <row r="107" spans="1:24" x14ac:dyDescent="0.2">
      <c r="A107"/>
    </row>
  </sheetData>
  <mergeCells count="26">
    <mergeCell ref="A38:X38"/>
    <mergeCell ref="A39:X39"/>
    <mergeCell ref="A40:X40"/>
    <mergeCell ref="P4:Q4"/>
    <mergeCell ref="R4:R5"/>
    <mergeCell ref="S4:T4"/>
    <mergeCell ref="U4:U5"/>
    <mergeCell ref="V4:W4"/>
    <mergeCell ref="X4:X5"/>
    <mergeCell ref="V3:X3"/>
    <mergeCell ref="A4:A5"/>
    <mergeCell ref="B4:C4"/>
    <mergeCell ref="D4:F4"/>
    <mergeCell ref="G4:G5"/>
    <mergeCell ref="H4:I4"/>
    <mergeCell ref="J4:K4"/>
    <mergeCell ref="L4:L5"/>
    <mergeCell ref="M4:N4"/>
    <mergeCell ref="O4:O5"/>
    <mergeCell ref="A1:U1"/>
    <mergeCell ref="A2:U2"/>
    <mergeCell ref="B3:G3"/>
    <mergeCell ref="H3:L3"/>
    <mergeCell ref="M3:O3"/>
    <mergeCell ref="P3:R3"/>
    <mergeCell ref="S3:U3"/>
  </mergeCells>
  <pageMargins left="0.7" right="0.7" top="0.75" bottom="0.75" header="0.3" footer="0.3"/>
  <pageSetup scale="4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29"/>
  <sheetViews>
    <sheetView showGridLines="0" workbookViewId="0">
      <selection sqref="A1:F1"/>
    </sheetView>
  </sheetViews>
  <sheetFormatPr defaultRowHeight="12.75" x14ac:dyDescent="0.2"/>
  <cols>
    <col min="1" max="1" width="11.42578125" customWidth="1"/>
    <col min="2" max="3" width="22.85546875" customWidth="1"/>
    <col min="4" max="7" width="11.42578125" customWidth="1"/>
  </cols>
  <sheetData>
    <row r="1" spans="1:7" ht="12" customHeight="1" x14ac:dyDescent="0.2">
      <c r="A1" s="81" t="s">
        <v>427</v>
      </c>
      <c r="B1" s="81"/>
      <c r="C1" s="81"/>
      <c r="D1" s="81"/>
      <c r="E1" s="81"/>
      <c r="F1" s="81"/>
      <c r="G1" s="73">
        <v>46276</v>
      </c>
    </row>
    <row r="2" spans="1:7" ht="12" customHeight="1" x14ac:dyDescent="0.2">
      <c r="A2" s="82" t="s">
        <v>62</v>
      </c>
      <c r="B2" s="82"/>
      <c r="C2" s="82"/>
      <c r="D2" s="82"/>
      <c r="E2" s="82"/>
      <c r="F2" s="82"/>
      <c r="G2" s="1"/>
    </row>
    <row r="3" spans="1:7" ht="24" customHeight="1" x14ac:dyDescent="0.2">
      <c r="A3" s="77" t="s">
        <v>63</v>
      </c>
      <c r="B3" s="83" t="s">
        <v>64</v>
      </c>
      <c r="C3" s="79"/>
      <c r="D3" s="79" t="s">
        <v>196</v>
      </c>
      <c r="E3" s="79" t="s">
        <v>65</v>
      </c>
      <c r="F3" s="79" t="s">
        <v>197</v>
      </c>
      <c r="G3" s="83" t="s">
        <v>66</v>
      </c>
    </row>
    <row r="4" spans="1:7" x14ac:dyDescent="0.2">
      <c r="A4" s="78"/>
      <c r="B4" s="84"/>
      <c r="C4" s="80"/>
      <c r="D4" s="80"/>
      <c r="E4" s="80"/>
      <c r="F4" s="80"/>
      <c r="G4" s="84"/>
    </row>
    <row r="5" spans="1:7" ht="12" customHeight="1" x14ac:dyDescent="0.2">
      <c r="A5" s="1"/>
      <c r="B5" s="1"/>
      <c r="C5" s="1"/>
      <c r="D5" s="75" t="str">
        <f>REPT("-",29)&amp;" Element IDs "&amp;REPT("-",29)</f>
        <v>----------------------------- Element IDs -----------------------------</v>
      </c>
      <c r="E5" s="75"/>
      <c r="F5" s="75"/>
      <c r="G5" s="1" t="str">
        <f>REPT("-",6)&amp;" Percent "&amp;REPT("-",5)</f>
        <v>------ Percent -----</v>
      </c>
    </row>
    <row r="6" spans="1:7" ht="12" customHeight="1" x14ac:dyDescent="0.2">
      <c r="A6" s="3" t="s">
        <v>423</v>
      </c>
    </row>
    <row r="7" spans="1:7" ht="12" customHeight="1" x14ac:dyDescent="0.2">
      <c r="A7" s="2"/>
      <c r="B7" s="3" t="s">
        <v>67</v>
      </c>
      <c r="C7" s="3" t="s">
        <v>68</v>
      </c>
      <c r="D7" s="66">
        <v>95800</v>
      </c>
      <c r="E7" s="66">
        <v>49991990</v>
      </c>
      <c r="F7" s="66">
        <v>29975351.671999998</v>
      </c>
      <c r="G7" s="19">
        <f t="shared" ref="G7:G16" si="0">IF(AND(ISNUMBER(E7),ISNUMBER(F7)),IF(E7=0,"--",IF(F7=0,"--",F7/E7)),"--")</f>
        <v>0.59960308985499478</v>
      </c>
    </row>
    <row r="8" spans="1:7" ht="12" customHeight="1" x14ac:dyDescent="0.2">
      <c r="A8" s="1"/>
      <c r="B8" s="1"/>
      <c r="C8" s="3" t="s">
        <v>69</v>
      </c>
      <c r="D8" s="66">
        <v>94159</v>
      </c>
      <c r="E8" s="66">
        <v>49913631</v>
      </c>
      <c r="F8" s="66" t="s">
        <v>422</v>
      </c>
      <c r="G8" s="19" t="str">
        <f t="shared" si="0"/>
        <v>--</v>
      </c>
    </row>
    <row r="9" spans="1:7" ht="12" customHeight="1" x14ac:dyDescent="0.2">
      <c r="A9" s="1"/>
      <c r="B9" s="1"/>
      <c r="C9" s="3" t="s">
        <v>70</v>
      </c>
      <c r="D9" s="66">
        <v>1641</v>
      </c>
      <c r="E9" s="66">
        <v>78359</v>
      </c>
      <c r="F9" s="66" t="s">
        <v>422</v>
      </c>
      <c r="G9" s="19" t="str">
        <f t="shared" si="0"/>
        <v>--</v>
      </c>
    </row>
    <row r="10" spans="1:7" ht="12" customHeight="1" x14ac:dyDescent="0.2">
      <c r="A10" s="1"/>
      <c r="B10" s="3" t="s">
        <v>71</v>
      </c>
      <c r="C10" s="3" t="s">
        <v>68</v>
      </c>
      <c r="D10" s="66">
        <v>92822</v>
      </c>
      <c r="E10" s="66">
        <v>48821992</v>
      </c>
      <c r="F10" s="66">
        <v>15693625.913899999</v>
      </c>
      <c r="G10" s="19">
        <f t="shared" si="0"/>
        <v>0.32144583354771755</v>
      </c>
    </row>
    <row r="11" spans="1:7" ht="12" customHeight="1" x14ac:dyDescent="0.2">
      <c r="A11" s="1"/>
      <c r="B11" s="1"/>
      <c r="C11" s="3" t="s">
        <v>69</v>
      </c>
      <c r="D11" s="66">
        <v>91229</v>
      </c>
      <c r="E11" s="66">
        <v>48746749</v>
      </c>
      <c r="F11" s="66" t="s">
        <v>422</v>
      </c>
      <c r="G11" s="19" t="str">
        <f t="shared" si="0"/>
        <v>--</v>
      </c>
    </row>
    <row r="12" spans="1:7" ht="12" customHeight="1" x14ac:dyDescent="0.2">
      <c r="A12" s="1"/>
      <c r="B12" s="1"/>
      <c r="C12" s="3" t="s">
        <v>70</v>
      </c>
      <c r="D12" s="66">
        <v>1593</v>
      </c>
      <c r="E12" s="66">
        <v>75243</v>
      </c>
      <c r="F12" s="66" t="s">
        <v>422</v>
      </c>
      <c r="G12" s="19" t="str">
        <f t="shared" si="0"/>
        <v>--</v>
      </c>
    </row>
    <row r="13" spans="1:7" ht="12" customHeight="1" x14ac:dyDescent="0.2">
      <c r="A13" s="1"/>
      <c r="B13" s="3" t="s">
        <v>19</v>
      </c>
      <c r="C13" s="3" t="s">
        <v>19</v>
      </c>
      <c r="D13" s="66">
        <v>0</v>
      </c>
      <c r="E13" s="66">
        <v>0</v>
      </c>
      <c r="F13" s="11" t="s">
        <v>422</v>
      </c>
      <c r="G13" s="19" t="str">
        <f t="shared" si="0"/>
        <v>--</v>
      </c>
    </row>
    <row r="14" spans="1:7" ht="12" customHeight="1" x14ac:dyDescent="0.2">
      <c r="A14" s="1"/>
      <c r="B14" s="3" t="s">
        <v>72</v>
      </c>
      <c r="C14" s="3" t="s">
        <v>73</v>
      </c>
      <c r="D14" s="66">
        <v>1187</v>
      </c>
      <c r="E14" s="66" t="s">
        <v>422</v>
      </c>
      <c r="F14" s="11" t="s">
        <v>422</v>
      </c>
      <c r="G14" s="19" t="str">
        <f t="shared" si="0"/>
        <v>--</v>
      </c>
    </row>
    <row r="15" spans="1:7" ht="12" customHeight="1" x14ac:dyDescent="0.2">
      <c r="A15" s="1"/>
      <c r="B15" s="1"/>
      <c r="C15" s="3" t="s">
        <v>74</v>
      </c>
      <c r="D15" s="66">
        <v>181</v>
      </c>
      <c r="E15" s="66" t="s">
        <v>422</v>
      </c>
      <c r="F15" s="11" t="s">
        <v>422</v>
      </c>
      <c r="G15" s="19" t="str">
        <f t="shared" si="0"/>
        <v>--</v>
      </c>
    </row>
    <row r="16" spans="1:7" ht="12" customHeight="1" x14ac:dyDescent="0.2">
      <c r="A16" s="20"/>
      <c r="B16" s="20"/>
      <c r="C16" s="20" t="s">
        <v>75</v>
      </c>
      <c r="D16" s="69">
        <v>118</v>
      </c>
      <c r="E16" s="69" t="s">
        <v>422</v>
      </c>
      <c r="F16" s="21" t="s">
        <v>422</v>
      </c>
      <c r="G16" s="24" t="str">
        <f t="shared" si="0"/>
        <v>--</v>
      </c>
    </row>
    <row r="17" spans="1:7" ht="12" customHeight="1" x14ac:dyDescent="0.2">
      <c r="A17" s="3" t="str">
        <f>"FY "&amp;RIGHT(A6,4)+1</f>
        <v>FY 2026</v>
      </c>
      <c r="D17" s="70"/>
      <c r="E17" s="70"/>
      <c r="G17" s="19"/>
    </row>
    <row r="18" spans="1:7" ht="12" customHeight="1" x14ac:dyDescent="0.2">
      <c r="A18" s="2"/>
      <c r="B18" s="3" t="s">
        <v>67</v>
      </c>
      <c r="C18" s="3" t="s">
        <v>68</v>
      </c>
      <c r="D18" s="11">
        <v>95167</v>
      </c>
      <c r="E18" s="11">
        <v>49175097</v>
      </c>
      <c r="F18" s="11">
        <v>29450788.160599999</v>
      </c>
      <c r="G18" s="19">
        <f t="shared" ref="G18:G27" si="1">IF(AND(ISNUMBER(E18),ISNUMBER(F18)),IF(E18=0,"--",IF(F18=0,"--",F18/E18)),"--")</f>
        <v>0.59889639181799681</v>
      </c>
    </row>
    <row r="19" spans="1:7" ht="12" customHeight="1" x14ac:dyDescent="0.2">
      <c r="A19" s="1"/>
      <c r="B19" s="1"/>
      <c r="C19" s="3" t="s">
        <v>69</v>
      </c>
      <c r="D19" s="11">
        <v>93609</v>
      </c>
      <c r="E19" s="11">
        <v>49104654</v>
      </c>
      <c r="F19" s="11" t="s">
        <v>422</v>
      </c>
      <c r="G19" s="19" t="str">
        <f t="shared" si="1"/>
        <v>--</v>
      </c>
    </row>
    <row r="20" spans="1:7" ht="12" customHeight="1" x14ac:dyDescent="0.2">
      <c r="A20" s="1"/>
      <c r="B20" s="1"/>
      <c r="C20" s="3" t="s">
        <v>70</v>
      </c>
      <c r="D20" s="11">
        <v>1558</v>
      </c>
      <c r="E20" s="11">
        <v>70443</v>
      </c>
      <c r="F20" s="11" t="s">
        <v>422</v>
      </c>
      <c r="G20" s="19" t="str">
        <f t="shared" si="1"/>
        <v>--</v>
      </c>
    </row>
    <row r="21" spans="1:7" ht="12" customHeight="1" x14ac:dyDescent="0.2">
      <c r="A21" s="1"/>
      <c r="B21" s="3" t="s">
        <v>71</v>
      </c>
      <c r="C21" s="3" t="s">
        <v>68</v>
      </c>
      <c r="D21" s="11">
        <v>92362</v>
      </c>
      <c r="E21" s="11">
        <v>48228659</v>
      </c>
      <c r="F21" s="11">
        <v>15504011.3268</v>
      </c>
      <c r="G21" s="19">
        <f t="shared" si="1"/>
        <v>0.32146884545970894</v>
      </c>
    </row>
    <row r="22" spans="1:7" ht="12" customHeight="1" x14ac:dyDescent="0.2">
      <c r="A22" s="1"/>
      <c r="B22" s="1"/>
      <c r="C22" s="3" t="s">
        <v>69</v>
      </c>
      <c r="D22" s="11">
        <v>90842</v>
      </c>
      <c r="E22" s="11">
        <v>48160742</v>
      </c>
      <c r="F22" s="11" t="s">
        <v>422</v>
      </c>
      <c r="G22" s="19" t="str">
        <f t="shared" si="1"/>
        <v>--</v>
      </c>
    </row>
    <row r="23" spans="1:7" ht="12" customHeight="1" x14ac:dyDescent="0.2">
      <c r="A23" s="1"/>
      <c r="B23" s="67"/>
      <c r="C23" s="3" t="s">
        <v>70</v>
      </c>
      <c r="D23" s="66">
        <v>1520</v>
      </c>
      <c r="E23" s="66">
        <v>67917</v>
      </c>
      <c r="F23" s="66" t="s">
        <v>422</v>
      </c>
      <c r="G23" s="68" t="str">
        <f t="shared" si="1"/>
        <v>--</v>
      </c>
    </row>
    <row r="24" spans="1:7" ht="12" customHeight="1" x14ac:dyDescent="0.2">
      <c r="A24" s="1"/>
      <c r="B24" s="3" t="s">
        <v>19</v>
      </c>
      <c r="C24" s="3" t="s">
        <v>19</v>
      </c>
      <c r="D24" s="11">
        <v>0</v>
      </c>
      <c r="E24" s="11">
        <v>0</v>
      </c>
      <c r="F24" s="11" t="s">
        <v>422</v>
      </c>
      <c r="G24" s="19" t="str">
        <f t="shared" si="1"/>
        <v>--</v>
      </c>
    </row>
    <row r="25" spans="1:7" ht="12" customHeight="1" x14ac:dyDescent="0.2">
      <c r="A25" s="1"/>
      <c r="B25" s="3" t="s">
        <v>72</v>
      </c>
      <c r="C25" s="3" t="s">
        <v>73</v>
      </c>
      <c r="D25" s="11">
        <v>1070</v>
      </c>
      <c r="E25" s="11" t="s">
        <v>422</v>
      </c>
      <c r="F25" s="11" t="s">
        <v>422</v>
      </c>
      <c r="G25" s="19" t="str">
        <f t="shared" si="1"/>
        <v>--</v>
      </c>
    </row>
    <row r="26" spans="1:7" ht="12" customHeight="1" x14ac:dyDescent="0.2">
      <c r="A26" s="1"/>
      <c r="B26" s="1"/>
      <c r="C26" s="3" t="s">
        <v>74</v>
      </c>
      <c r="D26" s="11">
        <v>264</v>
      </c>
      <c r="E26" s="11" t="s">
        <v>422</v>
      </c>
      <c r="F26" s="11" t="s">
        <v>422</v>
      </c>
      <c r="G26" s="19" t="str">
        <f t="shared" si="1"/>
        <v>--</v>
      </c>
    </row>
    <row r="27" spans="1:7" ht="12" customHeight="1" x14ac:dyDescent="0.2">
      <c r="A27" s="20"/>
      <c r="B27" s="20"/>
      <c r="C27" s="20" t="s">
        <v>75</v>
      </c>
      <c r="D27" s="21" t="s">
        <v>422</v>
      </c>
      <c r="E27" s="21" t="s">
        <v>422</v>
      </c>
      <c r="F27" s="21" t="s">
        <v>422</v>
      </c>
      <c r="G27" s="19" t="str">
        <f t="shared" si="1"/>
        <v>--</v>
      </c>
    </row>
    <row r="28" spans="1:7" ht="12" customHeight="1" x14ac:dyDescent="0.2">
      <c r="A28" s="75"/>
      <c r="B28" s="75"/>
      <c r="C28" s="75"/>
      <c r="D28" s="75"/>
      <c r="E28" s="75"/>
      <c r="F28" s="75"/>
      <c r="G28" s="75"/>
    </row>
    <row r="29" spans="1:7" ht="69.95" customHeight="1" x14ac:dyDescent="0.2">
      <c r="A29" s="76" t="s">
        <v>388</v>
      </c>
      <c r="B29" s="76"/>
      <c r="C29" s="76"/>
      <c r="D29" s="76"/>
      <c r="E29" s="76"/>
      <c r="F29" s="76"/>
      <c r="G29" s="76"/>
    </row>
  </sheetData>
  <mergeCells count="11">
    <mergeCell ref="A28:G28"/>
    <mergeCell ref="A29:G29"/>
    <mergeCell ref="G3:G4"/>
    <mergeCell ref="D5:F5"/>
    <mergeCell ref="A1:F1"/>
    <mergeCell ref="A2:F2"/>
    <mergeCell ref="A3:A4"/>
    <mergeCell ref="B3:C4"/>
    <mergeCell ref="D3:D4"/>
    <mergeCell ref="E3:E4"/>
    <mergeCell ref="F3:F4"/>
  </mergeCells>
  <phoneticPr fontId="0" type="noConversion"/>
  <pageMargins left="0.75" right="0.5" top="0.75" bottom="0.5" header="0.5" footer="0.25"/>
  <pageSetup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J37"/>
  <sheetViews>
    <sheetView showGridLines="0" workbookViewId="0">
      <selection sqref="A1:H1"/>
    </sheetView>
  </sheetViews>
  <sheetFormatPr defaultRowHeight="12.75" x14ac:dyDescent="0.2"/>
  <cols>
    <col min="1" max="8" width="11.42578125" customWidth="1"/>
    <col min="9" max="9" width="14.42578125" customWidth="1"/>
    <col min="10" max="10" width="11.42578125" customWidth="1"/>
  </cols>
  <sheetData>
    <row r="1" spans="1:10" ht="12" customHeight="1" x14ac:dyDescent="0.2">
      <c r="A1" s="81" t="s">
        <v>426</v>
      </c>
      <c r="B1" s="81"/>
      <c r="C1" s="81"/>
      <c r="D1" s="81"/>
      <c r="E1" s="81"/>
      <c r="F1" s="81"/>
      <c r="G1" s="81"/>
      <c r="H1" s="81"/>
      <c r="I1" s="5"/>
      <c r="J1" s="73">
        <v>46276</v>
      </c>
    </row>
    <row r="2" spans="1:10" ht="12" customHeight="1" x14ac:dyDescent="0.2">
      <c r="A2" s="82" t="s">
        <v>76</v>
      </c>
      <c r="B2" s="82"/>
      <c r="C2" s="82"/>
      <c r="D2" s="82"/>
      <c r="E2" s="82"/>
      <c r="F2" s="82"/>
      <c r="G2" s="82"/>
      <c r="H2" s="82"/>
      <c r="I2" s="5"/>
      <c r="J2" s="1"/>
    </row>
    <row r="3" spans="1:10" ht="24" customHeight="1" x14ac:dyDescent="0.2">
      <c r="A3" s="77" t="s">
        <v>50</v>
      </c>
      <c r="B3" s="84" t="s">
        <v>402</v>
      </c>
      <c r="C3" s="84"/>
      <c r="D3" s="84"/>
      <c r="E3" s="80"/>
      <c r="F3" s="84" t="s">
        <v>77</v>
      </c>
      <c r="G3" s="84"/>
      <c r="H3" s="84"/>
      <c r="I3" s="84"/>
      <c r="J3" s="84"/>
    </row>
    <row r="4" spans="1:10" ht="24" customHeight="1" x14ac:dyDescent="0.2">
      <c r="A4" s="78"/>
      <c r="B4" s="10" t="s">
        <v>223</v>
      </c>
      <c r="C4" s="10" t="s">
        <v>396</v>
      </c>
      <c r="D4" s="10" t="s">
        <v>403</v>
      </c>
      <c r="E4" s="10" t="s">
        <v>431</v>
      </c>
      <c r="F4" s="10" t="s">
        <v>78</v>
      </c>
      <c r="G4" s="10" t="s">
        <v>79</v>
      </c>
      <c r="H4" s="10" t="s">
        <v>80</v>
      </c>
      <c r="I4" s="10" t="s">
        <v>404</v>
      </c>
      <c r="J4" s="9" t="s">
        <v>55</v>
      </c>
    </row>
    <row r="5" spans="1:10" ht="12" customHeight="1" x14ac:dyDescent="0.2">
      <c r="A5" s="1"/>
      <c r="B5" s="75" t="str">
        <f>REPT("-",90)&amp;" Number "&amp;REPT("-",90)</f>
        <v>------------------------------------------------------------------------------------------ Number ------------------------------------------------------------------------------------------</v>
      </c>
      <c r="C5" s="75"/>
      <c r="D5" s="75"/>
      <c r="E5" s="75"/>
      <c r="F5" s="75"/>
      <c r="G5" s="75"/>
      <c r="H5" s="75"/>
      <c r="I5" s="75"/>
      <c r="J5" s="75"/>
    </row>
    <row r="6" spans="1:10" ht="12" customHeight="1" x14ac:dyDescent="0.2">
      <c r="A6" s="3" t="s">
        <v>423</v>
      </c>
    </row>
    <row r="7" spans="1:10" ht="12" customHeight="1" x14ac:dyDescent="0.2">
      <c r="A7" s="2" t="str">
        <f>"Oct "&amp;RIGHT(A6,4)-1</f>
        <v>Oct 2024</v>
      </c>
      <c r="B7" s="11">
        <v>21505762.895300001</v>
      </c>
      <c r="C7" s="11">
        <v>869562.93310000002</v>
      </c>
      <c r="D7" s="11">
        <v>8374542.8009000001</v>
      </c>
      <c r="E7" s="11">
        <v>30695401.294599999</v>
      </c>
      <c r="F7" s="11">
        <v>404759371</v>
      </c>
      <c r="G7" s="11">
        <v>16413609</v>
      </c>
      <c r="H7" s="11">
        <v>158075357</v>
      </c>
      <c r="I7" s="11">
        <v>100714</v>
      </c>
      <c r="J7" s="11">
        <v>579349051</v>
      </c>
    </row>
    <row r="8" spans="1:10" ht="12" customHeight="1" x14ac:dyDescent="0.2">
      <c r="A8" s="2" t="str">
        <f>"Nov "&amp;RIGHT(A6,4)-1</f>
        <v>Nov 2024</v>
      </c>
      <c r="B8" s="11">
        <v>21370853.656800002</v>
      </c>
      <c r="C8" s="11">
        <v>875463.12890000001</v>
      </c>
      <c r="D8" s="11">
        <v>8326360.9719000002</v>
      </c>
      <c r="E8" s="11">
        <v>30500680.690200001</v>
      </c>
      <c r="F8" s="11">
        <v>311274172</v>
      </c>
      <c r="G8" s="11">
        <v>12803441</v>
      </c>
      <c r="H8" s="11">
        <v>121771058</v>
      </c>
      <c r="I8" s="11">
        <v>14012</v>
      </c>
      <c r="J8" s="11">
        <v>445862683</v>
      </c>
    </row>
    <row r="9" spans="1:10" ht="12" customHeight="1" x14ac:dyDescent="0.2">
      <c r="A9" s="2" t="str">
        <f>"Dec "&amp;RIGHT(A6,4)-1</f>
        <v>Dec 2024</v>
      </c>
      <c r="B9" s="11">
        <v>21041797.627700001</v>
      </c>
      <c r="C9" s="11">
        <v>850839.6814</v>
      </c>
      <c r="D9" s="11">
        <v>8136898.7007999998</v>
      </c>
      <c r="E9" s="11">
        <v>30038359.223499998</v>
      </c>
      <c r="F9" s="11">
        <v>284966332</v>
      </c>
      <c r="G9" s="11">
        <v>11519530</v>
      </c>
      <c r="H9" s="11">
        <v>110165582</v>
      </c>
      <c r="I9" s="11">
        <v>11401</v>
      </c>
      <c r="J9" s="11">
        <v>406662845</v>
      </c>
    </row>
    <row r="10" spans="1:10" ht="12" customHeight="1" x14ac:dyDescent="0.2">
      <c r="A10" s="2" t="str">
        <f>"Jan "&amp;RIGHT(A6,4)</f>
        <v>Jan 2025</v>
      </c>
      <c r="B10" s="11">
        <v>20866051.7676</v>
      </c>
      <c r="C10" s="11">
        <v>852255.84329999995</v>
      </c>
      <c r="D10" s="11">
        <v>8207423.5621999996</v>
      </c>
      <c r="E10" s="11">
        <v>29818885.652399998</v>
      </c>
      <c r="F10" s="11">
        <v>326720466</v>
      </c>
      <c r="G10" s="11">
        <v>13429168</v>
      </c>
      <c r="H10" s="11">
        <v>129326036</v>
      </c>
      <c r="I10" s="34">
        <v>81728</v>
      </c>
      <c r="J10" s="11">
        <v>469557398</v>
      </c>
    </row>
    <row r="11" spans="1:10" ht="12" customHeight="1" x14ac:dyDescent="0.2">
      <c r="A11" s="2" t="str">
        <f>"Feb "&amp;RIGHT(A6,4)</f>
        <v>Feb 2025</v>
      </c>
      <c r="B11" s="11">
        <v>21121001.888599999</v>
      </c>
      <c r="C11" s="11">
        <v>845786.52960000001</v>
      </c>
      <c r="D11" s="11">
        <v>7957518.6797000002</v>
      </c>
      <c r="E11" s="11">
        <v>29991233.0097</v>
      </c>
      <c r="F11" s="11">
        <v>338250968</v>
      </c>
      <c r="G11" s="11">
        <v>13503001</v>
      </c>
      <c r="H11" s="11">
        <v>127041965</v>
      </c>
      <c r="I11" s="11">
        <v>4451</v>
      </c>
      <c r="J11" s="11">
        <v>478800385</v>
      </c>
    </row>
    <row r="12" spans="1:10" ht="12" customHeight="1" x14ac:dyDescent="0.2">
      <c r="A12" s="2" t="str">
        <f>"Mar "&amp;RIGHT(A6,4)</f>
        <v>Mar 2025</v>
      </c>
      <c r="B12" s="11">
        <v>21026945.645399999</v>
      </c>
      <c r="C12" s="11">
        <v>823823.63069999998</v>
      </c>
      <c r="D12" s="11">
        <v>8021257.4310999997</v>
      </c>
      <c r="E12" s="11">
        <v>29870048.543699998</v>
      </c>
      <c r="F12" s="11">
        <v>343920458</v>
      </c>
      <c r="G12" s="11">
        <v>13478520</v>
      </c>
      <c r="H12" s="11">
        <v>131235224</v>
      </c>
      <c r="I12" s="11">
        <v>21734</v>
      </c>
      <c r="J12" s="11">
        <v>488655936</v>
      </c>
    </row>
    <row r="13" spans="1:10" ht="12" customHeight="1" x14ac:dyDescent="0.2">
      <c r="A13" s="2" t="str">
        <f>"Apr "&amp;RIGHT(A6,4)</f>
        <v>Apr 2025</v>
      </c>
      <c r="B13" s="11">
        <v>21347319.3739</v>
      </c>
      <c r="C13" s="11">
        <v>850856.53630000004</v>
      </c>
      <c r="D13" s="11">
        <v>8038165.2163000004</v>
      </c>
      <c r="E13" s="11">
        <v>30248748.651500002</v>
      </c>
      <c r="F13" s="11">
        <v>370837532</v>
      </c>
      <c r="G13" s="11">
        <v>14772453</v>
      </c>
      <c r="H13" s="11">
        <v>139557508</v>
      </c>
      <c r="I13" s="11">
        <v>3863</v>
      </c>
      <c r="J13" s="11">
        <v>525171356</v>
      </c>
    </row>
    <row r="14" spans="1:10" ht="12" customHeight="1" x14ac:dyDescent="0.2">
      <c r="A14" s="2" t="str">
        <f>"May "&amp;RIGHT(A6,4)</f>
        <v>May 2025</v>
      </c>
      <c r="B14" s="11">
        <v>20240191.2555</v>
      </c>
      <c r="C14" s="11">
        <v>747571.37080000003</v>
      </c>
      <c r="D14" s="11">
        <v>7692785.3302999996</v>
      </c>
      <c r="E14" s="11">
        <v>28697025.889899999</v>
      </c>
      <c r="F14" s="11">
        <v>354709169</v>
      </c>
      <c r="G14" s="11">
        <v>13126576</v>
      </c>
      <c r="H14" s="11">
        <v>135077312</v>
      </c>
      <c r="I14" s="11">
        <v>446998</v>
      </c>
      <c r="J14" s="11">
        <v>503360055</v>
      </c>
    </row>
    <row r="15" spans="1:10" ht="12" customHeight="1" x14ac:dyDescent="0.2">
      <c r="A15" s="2" t="str">
        <f>"Jun "&amp;RIGHT(A6,4)</f>
        <v>Jun 2025</v>
      </c>
      <c r="B15" s="11">
        <v>7302340.8192999996</v>
      </c>
      <c r="C15" s="11">
        <v>182660.13029999999</v>
      </c>
      <c r="D15" s="11">
        <v>2673458.5540999998</v>
      </c>
      <c r="E15" s="11">
        <v>11654831.715399999</v>
      </c>
      <c r="F15" s="11">
        <v>67798799</v>
      </c>
      <c r="G15" s="11">
        <v>1673245</v>
      </c>
      <c r="H15" s="11">
        <v>24490025</v>
      </c>
      <c r="I15" s="11">
        <v>14610355</v>
      </c>
      <c r="J15" s="11">
        <v>108572424</v>
      </c>
    </row>
    <row r="16" spans="1:10" ht="12" customHeight="1" x14ac:dyDescent="0.2">
      <c r="A16" s="2" t="str">
        <f>"Jul "&amp;RIGHT(A6,4)</f>
        <v>Jul 2025</v>
      </c>
      <c r="B16" s="11">
        <v>976176.73950000003</v>
      </c>
      <c r="C16" s="11">
        <v>16574.557499999999</v>
      </c>
      <c r="D16" s="11">
        <v>169125.4474</v>
      </c>
      <c r="E16" s="11">
        <v>1906803.6676</v>
      </c>
      <c r="F16" s="11">
        <v>9688607</v>
      </c>
      <c r="G16" s="11">
        <v>157018</v>
      </c>
      <c r="H16" s="11">
        <v>1602199</v>
      </c>
      <c r="I16" s="11">
        <v>8496910</v>
      </c>
      <c r="J16" s="11">
        <v>19944734</v>
      </c>
    </row>
    <row r="17" spans="1:10" ht="12" customHeight="1" x14ac:dyDescent="0.2">
      <c r="A17" s="2" t="str">
        <f>"Aug "&amp;RIGHT(A6,4)</f>
        <v>Aug 2025</v>
      </c>
      <c r="B17" s="11">
        <v>16337350.3583</v>
      </c>
      <c r="C17" s="11">
        <v>653759.19149999996</v>
      </c>
      <c r="D17" s="11">
        <v>5019053.5045999996</v>
      </c>
      <c r="E17" s="11">
        <v>22442727.076000001</v>
      </c>
      <c r="F17" s="11">
        <v>205780192</v>
      </c>
      <c r="G17" s="11">
        <v>8078947</v>
      </c>
      <c r="H17" s="11">
        <v>62023858</v>
      </c>
      <c r="I17" s="11">
        <v>612563</v>
      </c>
      <c r="J17" s="11">
        <v>276495560</v>
      </c>
    </row>
    <row r="18" spans="1:10" ht="12" customHeight="1" x14ac:dyDescent="0.2">
      <c r="A18" s="2" t="str">
        <f>"Sep "&amp;RIGHT(A6,4)</f>
        <v>Sep 2025</v>
      </c>
      <c r="B18" s="11">
        <v>21342288.096700002</v>
      </c>
      <c r="C18" s="11">
        <v>877035.47270000004</v>
      </c>
      <c r="D18" s="11">
        <v>7833596.5695000002</v>
      </c>
      <c r="E18" s="11">
        <v>30032048.5436</v>
      </c>
      <c r="F18" s="11">
        <v>403845850</v>
      </c>
      <c r="G18" s="11">
        <v>16614229</v>
      </c>
      <c r="H18" s="11">
        <v>148396697</v>
      </c>
      <c r="I18" s="11">
        <v>5960</v>
      </c>
      <c r="J18" s="11">
        <v>568862736</v>
      </c>
    </row>
    <row r="19" spans="1:10" ht="12" customHeight="1" x14ac:dyDescent="0.2">
      <c r="A19" s="12" t="s">
        <v>55</v>
      </c>
      <c r="B19" s="13">
        <v>21095801.356400002</v>
      </c>
      <c r="C19" s="13">
        <v>843688.34739999997</v>
      </c>
      <c r="D19" s="13">
        <v>8065394.3624999998</v>
      </c>
      <c r="E19" s="13">
        <v>29988047.9443</v>
      </c>
      <c r="F19" s="13">
        <v>3422551916</v>
      </c>
      <c r="G19" s="13">
        <v>135569737</v>
      </c>
      <c r="H19" s="13">
        <v>1288762821</v>
      </c>
      <c r="I19" s="13">
        <v>24410689</v>
      </c>
      <c r="J19" s="13">
        <v>4871295163</v>
      </c>
    </row>
    <row r="20" spans="1:10" ht="12" customHeight="1" x14ac:dyDescent="0.2">
      <c r="A20" s="14" t="s">
        <v>424</v>
      </c>
      <c r="B20" s="15">
        <v>21064990.513900001</v>
      </c>
      <c r="C20" s="15">
        <v>839519.95680000004</v>
      </c>
      <c r="D20" s="15">
        <v>8094369.0866999999</v>
      </c>
      <c r="E20" s="15">
        <v>29982547.869399998</v>
      </c>
      <c r="F20" s="15">
        <v>2803237267</v>
      </c>
      <c r="G20" s="15">
        <v>110719543</v>
      </c>
      <c r="H20" s="15">
        <v>1076740067</v>
      </c>
      <c r="I20" s="15">
        <v>15295256</v>
      </c>
      <c r="J20" s="15">
        <v>4005992133</v>
      </c>
    </row>
    <row r="21" spans="1:10" ht="12" customHeight="1" x14ac:dyDescent="0.2">
      <c r="A21" s="3" t="str">
        <f>"FY "&amp;RIGHT(A6,4)+1</f>
        <v>FY 2026</v>
      </c>
    </row>
    <row r="22" spans="1:10" ht="12" customHeight="1" x14ac:dyDescent="0.2">
      <c r="A22" s="2" t="str">
        <f>"Oct "&amp;RIGHT(A6,4)</f>
        <v>Oct 2025</v>
      </c>
      <c r="B22" s="11">
        <v>21264193.345899999</v>
      </c>
      <c r="C22" s="11">
        <v>839921.31240000005</v>
      </c>
      <c r="D22" s="11">
        <v>8238055.7659999998</v>
      </c>
      <c r="E22" s="11">
        <v>30334583.602899998</v>
      </c>
      <c r="F22" s="11">
        <v>403735148</v>
      </c>
      <c r="G22" s="11">
        <v>15956390</v>
      </c>
      <c r="H22" s="11">
        <v>156502316</v>
      </c>
      <c r="I22" s="11">
        <v>21704</v>
      </c>
      <c r="J22" s="11">
        <v>576215558</v>
      </c>
    </row>
    <row r="23" spans="1:10" ht="12" customHeight="1" x14ac:dyDescent="0.2">
      <c r="A23" s="2" t="str">
        <f>"Nov "&amp;RIGHT(A6,4)</f>
        <v>Nov 2025</v>
      </c>
      <c r="B23" s="11">
        <v>21118404.548999999</v>
      </c>
      <c r="C23" s="11">
        <v>854683.57510000002</v>
      </c>
      <c r="D23" s="11">
        <v>8216072.1294999998</v>
      </c>
      <c r="E23" s="11">
        <v>30111343.042100001</v>
      </c>
      <c r="F23" s="11">
        <v>295041453</v>
      </c>
      <c r="G23" s="11">
        <v>11984793</v>
      </c>
      <c r="H23" s="11">
        <v>115209800</v>
      </c>
      <c r="I23" s="11">
        <v>0</v>
      </c>
      <c r="J23" s="11">
        <v>422236046</v>
      </c>
    </row>
    <row r="24" spans="1:10" ht="12" customHeight="1" x14ac:dyDescent="0.2">
      <c r="A24" s="2" t="str">
        <f>"Dec "&amp;RIGHT(A6,4)</f>
        <v>Dec 2025</v>
      </c>
      <c r="B24" s="11">
        <v>20579903.833000001</v>
      </c>
      <c r="C24" s="11">
        <v>827349.86439999996</v>
      </c>
      <c r="D24" s="11">
        <v>7995089.8998999996</v>
      </c>
      <c r="E24" s="11">
        <v>29422107.874699999</v>
      </c>
      <c r="F24" s="11">
        <v>281234068</v>
      </c>
      <c r="G24" s="11">
        <v>11313241</v>
      </c>
      <c r="H24" s="11">
        <v>109325429</v>
      </c>
      <c r="I24" s="11">
        <v>222114</v>
      </c>
      <c r="J24" s="11">
        <v>402094852</v>
      </c>
    </row>
    <row r="25" spans="1:10" ht="12" customHeight="1" x14ac:dyDescent="0.2">
      <c r="A25" s="2" t="str">
        <f>"Jan "&amp;RIGHT(A6,4)+1</f>
        <v>Jan 2026</v>
      </c>
      <c r="B25" s="11">
        <v>20565924.758200001</v>
      </c>
      <c r="C25" s="11">
        <v>830708.22279999999</v>
      </c>
      <c r="D25" s="11">
        <v>8054239.1279999996</v>
      </c>
      <c r="E25" s="11">
        <v>29430437.9716</v>
      </c>
      <c r="F25" s="11">
        <v>312374805</v>
      </c>
      <c r="G25" s="11">
        <v>12649983</v>
      </c>
      <c r="H25" s="11">
        <v>122649548</v>
      </c>
      <c r="I25" s="11">
        <v>79492</v>
      </c>
      <c r="J25" s="11">
        <v>447753828</v>
      </c>
    </row>
    <row r="26" spans="1:10" ht="12" customHeight="1" x14ac:dyDescent="0.2">
      <c r="A26" s="2" t="str">
        <f>"Feb "&amp;RIGHT(A6,4)+1</f>
        <v>Feb 2026</v>
      </c>
      <c r="B26" s="11">
        <v>20769810.747200001</v>
      </c>
      <c r="C26" s="11">
        <v>849597.08270000003</v>
      </c>
      <c r="D26" s="11">
        <v>7946364.949</v>
      </c>
      <c r="E26" s="11">
        <v>29545754.045299999</v>
      </c>
      <c r="F26" s="11">
        <v>333046154</v>
      </c>
      <c r="G26" s="11">
        <v>13641998</v>
      </c>
      <c r="H26" s="11">
        <v>127594947</v>
      </c>
      <c r="I26" s="11">
        <v>16955</v>
      </c>
      <c r="J26" s="11">
        <v>474300054</v>
      </c>
    </row>
    <row r="27" spans="1:10" ht="12" customHeight="1" x14ac:dyDescent="0.2">
      <c r="A27" s="2" t="str">
        <f>"Mar "&amp;RIGHT(A6,4)+1</f>
        <v>Mar 2026</v>
      </c>
      <c r="B27" s="11">
        <v>20574859.530999999</v>
      </c>
      <c r="C27" s="11">
        <v>804575.88930000004</v>
      </c>
      <c r="D27" s="11">
        <v>7920031.4318000004</v>
      </c>
      <c r="E27" s="11">
        <v>29293606.256299999</v>
      </c>
      <c r="F27" s="11">
        <v>353760903</v>
      </c>
      <c r="G27" s="11">
        <v>13841295</v>
      </c>
      <c r="H27" s="11">
        <v>136250033</v>
      </c>
      <c r="I27" s="11">
        <v>23752</v>
      </c>
      <c r="J27" s="11">
        <v>503875983</v>
      </c>
    </row>
    <row r="28" spans="1:10" ht="12" customHeight="1" x14ac:dyDescent="0.2">
      <c r="A28" s="2" t="str">
        <f>"Apr "&amp;RIGHT(A6,4)+1</f>
        <v>Apr 2026</v>
      </c>
      <c r="B28" s="11">
        <v>20807843.291200001</v>
      </c>
      <c r="C28" s="11">
        <v>847352.05119999999</v>
      </c>
      <c r="D28" s="11">
        <v>7946336.9099000003</v>
      </c>
      <c r="E28" s="11">
        <v>29606152.103599999</v>
      </c>
      <c r="F28" s="11">
        <v>361401520</v>
      </c>
      <c r="G28" s="11">
        <v>14714538</v>
      </c>
      <c r="H28" s="11">
        <v>137990669</v>
      </c>
      <c r="I28" s="11">
        <v>4690</v>
      </c>
      <c r="J28" s="11">
        <v>514111417</v>
      </c>
    </row>
    <row r="29" spans="1:10" ht="12" customHeight="1" x14ac:dyDescent="0.2">
      <c r="A29" s="2" t="str">
        <f>"May "&amp;RIGHT(A6,4)+1</f>
        <v>May 2026</v>
      </c>
      <c r="B29" s="11">
        <v>19664417.137499999</v>
      </c>
      <c r="C29" s="11">
        <v>736525.95940000005</v>
      </c>
      <c r="D29" s="11">
        <v>7579393.6478000004</v>
      </c>
      <c r="E29" s="11">
        <v>28030475.728</v>
      </c>
      <c r="F29" s="11">
        <v>326428995</v>
      </c>
      <c r="G29" s="11">
        <v>12247521</v>
      </c>
      <c r="H29" s="11">
        <v>126035996</v>
      </c>
      <c r="I29" s="11">
        <v>370663</v>
      </c>
      <c r="J29" s="11">
        <v>465083175</v>
      </c>
    </row>
    <row r="30" spans="1:10" ht="12" customHeight="1" x14ac:dyDescent="0.2">
      <c r="A30" s="2" t="str">
        <f>"Jun "&amp;RIGHT(A6,4)+1</f>
        <v>Jun 2026</v>
      </c>
      <c r="B30" s="11">
        <v>7532509.3790999996</v>
      </c>
      <c r="C30" s="11">
        <v>207074.7819</v>
      </c>
      <c r="D30" s="11">
        <v>2873354.8546000002</v>
      </c>
      <c r="E30" s="11">
        <v>11432157.238700001</v>
      </c>
      <c r="F30" s="11">
        <v>75853446.136500001</v>
      </c>
      <c r="G30" s="11">
        <v>2067622.9761999999</v>
      </c>
      <c r="H30" s="11">
        <v>28690188.444400001</v>
      </c>
      <c r="I30" s="11">
        <v>14278167</v>
      </c>
      <c r="J30" s="11">
        <v>120889424.5571</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20668169.649099998</v>
      </c>
      <c r="C34" s="13">
        <v>823839.24470000004</v>
      </c>
      <c r="D34" s="13">
        <v>7986947.9826999996</v>
      </c>
      <c r="E34" s="13">
        <v>29471807.5781</v>
      </c>
      <c r="F34" s="13">
        <v>2742876492.1364999</v>
      </c>
      <c r="G34" s="13">
        <v>108417381.9762</v>
      </c>
      <c r="H34" s="13">
        <v>1060248926.4444</v>
      </c>
      <c r="I34" s="13">
        <v>15017537</v>
      </c>
      <c r="J34" s="13">
        <v>3926560337.5570998</v>
      </c>
    </row>
    <row r="35" spans="1:10" ht="12" customHeight="1" x14ac:dyDescent="0.2">
      <c r="A35" s="14" t="str">
        <f>"Total "&amp;MID(A20,7,LEN(A20)-13)&amp;" Months"</f>
        <v>Total 9 Months</v>
      </c>
      <c r="B35" s="15">
        <v>20668169.649099998</v>
      </c>
      <c r="C35" s="15">
        <v>823839.24470000004</v>
      </c>
      <c r="D35" s="15">
        <v>7986947.9826999996</v>
      </c>
      <c r="E35" s="15">
        <v>29471807.5781</v>
      </c>
      <c r="F35" s="15">
        <v>2742876492.1364999</v>
      </c>
      <c r="G35" s="15">
        <v>108417381.9762</v>
      </c>
      <c r="H35" s="15">
        <v>1060248926.4444</v>
      </c>
      <c r="I35" s="15">
        <v>15017537</v>
      </c>
      <c r="J35" s="15">
        <v>3926560337.5570998</v>
      </c>
    </row>
    <row r="36" spans="1:10" ht="12" customHeight="1" x14ac:dyDescent="0.2">
      <c r="A36" s="75"/>
      <c r="B36" s="75"/>
      <c r="C36" s="75"/>
      <c r="D36" s="75"/>
      <c r="E36" s="75"/>
      <c r="F36" s="75"/>
      <c r="G36" s="75"/>
      <c r="H36" s="75"/>
      <c r="I36" s="75"/>
      <c r="J36" s="75"/>
    </row>
    <row r="37" spans="1:10" ht="73.5" customHeight="1" x14ac:dyDescent="0.2">
      <c r="A37" s="76" t="s">
        <v>432</v>
      </c>
      <c r="B37" s="76"/>
      <c r="C37" s="76"/>
      <c r="D37" s="76"/>
      <c r="E37" s="76"/>
      <c r="F37" s="76"/>
      <c r="G37" s="76"/>
      <c r="H37" s="76"/>
      <c r="I37" s="76"/>
      <c r="J37" s="76"/>
    </row>
  </sheetData>
  <mergeCells count="8">
    <mergeCell ref="B5:J5"/>
    <mergeCell ref="A36:J36"/>
    <mergeCell ref="A37:J37"/>
    <mergeCell ref="A3:A4"/>
    <mergeCell ref="A1:H1"/>
    <mergeCell ref="A2:H2"/>
    <mergeCell ref="B3:E3"/>
    <mergeCell ref="F3:J3"/>
  </mergeCells>
  <phoneticPr fontId="0" type="noConversion"/>
  <pageMargins left="0.75" right="0.5" top="0.75" bottom="0.5" header="0.5" footer="0.25"/>
  <pageSetup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J37"/>
  <sheetViews>
    <sheetView showGridLines="0" workbookViewId="0">
      <selection sqref="A1:G1"/>
    </sheetView>
  </sheetViews>
  <sheetFormatPr defaultRowHeight="12.75" x14ac:dyDescent="0.2"/>
  <cols>
    <col min="1" max="1" width="11.42578125" customWidth="1"/>
    <col min="2" max="2" width="12.28515625" customWidth="1"/>
    <col min="3" max="3" width="13" customWidth="1"/>
    <col min="4" max="5" width="11.42578125" customWidth="1"/>
    <col min="6" max="6" width="13.140625" customWidth="1"/>
    <col min="7" max="7" width="13.42578125" customWidth="1"/>
    <col min="8" max="8" width="11.42578125" customWidth="1"/>
    <col min="10" max="10" width="10.85546875" bestFit="1" customWidth="1"/>
  </cols>
  <sheetData>
    <row r="1" spans="1:10" ht="12" customHeight="1" x14ac:dyDescent="0.2">
      <c r="A1" s="81" t="s">
        <v>426</v>
      </c>
      <c r="B1" s="81"/>
      <c r="C1" s="81"/>
      <c r="D1" s="81"/>
      <c r="E1" s="81"/>
      <c r="F1" s="81"/>
      <c r="G1" s="81"/>
      <c r="H1" s="73">
        <v>46276</v>
      </c>
    </row>
    <row r="2" spans="1:10" ht="12" customHeight="1" x14ac:dyDescent="0.2">
      <c r="A2" s="82" t="s">
        <v>81</v>
      </c>
      <c r="B2" s="82"/>
      <c r="C2" s="82"/>
      <c r="D2" s="82"/>
      <c r="E2" s="82"/>
      <c r="F2" s="82"/>
      <c r="G2" s="82"/>
      <c r="H2" s="1"/>
    </row>
    <row r="3" spans="1:10" ht="24" customHeight="1" x14ac:dyDescent="0.2">
      <c r="A3" s="77" t="s">
        <v>50</v>
      </c>
      <c r="B3" s="79" t="s">
        <v>198</v>
      </c>
      <c r="C3" s="79" t="s">
        <v>82</v>
      </c>
      <c r="D3" s="79" t="s">
        <v>433</v>
      </c>
      <c r="E3" s="79" t="s">
        <v>394</v>
      </c>
      <c r="F3" s="79" t="s">
        <v>401</v>
      </c>
      <c r="G3" s="79" t="s">
        <v>83</v>
      </c>
      <c r="H3" s="83" t="s">
        <v>434</v>
      </c>
    </row>
    <row r="4" spans="1:10" ht="24" customHeight="1" x14ac:dyDescent="0.2">
      <c r="A4" s="78"/>
      <c r="B4" s="80"/>
      <c r="C4" s="80"/>
      <c r="D4" s="80"/>
      <c r="E4" s="80"/>
      <c r="F4" s="80"/>
      <c r="G4" s="80"/>
      <c r="H4" s="84"/>
    </row>
    <row r="5" spans="1:10" ht="12" customHeight="1" x14ac:dyDescent="0.2">
      <c r="A5" s="1"/>
      <c r="B5" s="75" t="str">
        <f>REPT("-",80)&amp;" Number "&amp;REPT("-",150)</f>
        <v>-------------------------------------------------------------------------------- Number ------------------------------------------------------------------------------------------------------------------------------------------------------</v>
      </c>
      <c r="C5" s="75"/>
      <c r="D5" s="75"/>
      <c r="E5" s="75"/>
      <c r="F5" s="75"/>
      <c r="G5" s="75"/>
      <c r="H5" s="75"/>
    </row>
    <row r="6" spans="1:10" ht="12" customHeight="1" x14ac:dyDescent="0.2">
      <c r="A6" s="3" t="s">
        <v>423</v>
      </c>
    </row>
    <row r="7" spans="1:10" ht="12" customHeight="1" x14ac:dyDescent="0.2">
      <c r="A7" s="2" t="str">
        <f>"Oct "&amp;RIGHT(A6,4)-1</f>
        <v>Oct 2024</v>
      </c>
      <c r="B7" s="11">
        <v>398928154</v>
      </c>
      <c r="C7" s="11">
        <v>579349051</v>
      </c>
      <c r="D7" s="11">
        <v>28454637</v>
      </c>
      <c r="E7" s="16">
        <v>20.362100000000002</v>
      </c>
      <c r="F7" s="11">
        <v>17765648</v>
      </c>
      <c r="G7" s="11">
        <v>18872471</v>
      </c>
      <c r="H7" s="11">
        <v>1312989</v>
      </c>
      <c r="J7" s="74"/>
    </row>
    <row r="8" spans="1:10" ht="12" customHeight="1" x14ac:dyDescent="0.2">
      <c r="A8" s="2" t="str">
        <f>"Nov "&amp;RIGHT(A6,4)-1</f>
        <v>Nov 2024</v>
      </c>
      <c r="B8" s="11">
        <v>306771464</v>
      </c>
      <c r="C8" s="11">
        <v>445862683</v>
      </c>
      <c r="D8" s="11">
        <v>28274131</v>
      </c>
      <c r="E8" s="16">
        <v>15.776400000000001</v>
      </c>
      <c r="F8" s="11">
        <v>14405138</v>
      </c>
      <c r="G8" s="11">
        <v>15306554</v>
      </c>
      <c r="H8" s="11">
        <v>1389190</v>
      </c>
      <c r="J8" s="74"/>
    </row>
    <row r="9" spans="1:10" ht="12" customHeight="1" x14ac:dyDescent="0.2">
      <c r="A9" s="2" t="str">
        <f>"Dec "&amp;RIGHT(A6,4)-1</f>
        <v>Dec 2024</v>
      </c>
      <c r="B9" s="11">
        <v>280678458</v>
      </c>
      <c r="C9" s="11">
        <v>406662845</v>
      </c>
      <c r="D9" s="11">
        <v>27845559</v>
      </c>
      <c r="E9" s="16">
        <v>14.6052</v>
      </c>
      <c r="F9" s="11">
        <v>13615353</v>
      </c>
      <c r="G9" s="11">
        <v>14452785</v>
      </c>
      <c r="H9" s="11">
        <v>1406789</v>
      </c>
      <c r="J9" s="74"/>
    </row>
    <row r="10" spans="1:10" ht="12" customHeight="1" x14ac:dyDescent="0.2">
      <c r="A10" s="2" t="str">
        <f>"Jan "&amp;RIGHT(A6,4)</f>
        <v>Jan 2025</v>
      </c>
      <c r="B10" s="11">
        <v>320168765</v>
      </c>
      <c r="C10" s="11">
        <v>469557398</v>
      </c>
      <c r="D10" s="11">
        <v>27642107</v>
      </c>
      <c r="E10" s="16">
        <v>16.998100000000001</v>
      </c>
      <c r="F10" s="11">
        <v>15962114</v>
      </c>
      <c r="G10" s="11">
        <v>16946952</v>
      </c>
      <c r="H10" s="11">
        <v>1362798</v>
      </c>
      <c r="J10" s="74"/>
    </row>
    <row r="11" spans="1:10" ht="12" customHeight="1" x14ac:dyDescent="0.2">
      <c r="A11" s="2" t="str">
        <f>"Feb "&amp;RIGHT(A6,4)</f>
        <v>Feb 2025</v>
      </c>
      <c r="B11" s="11">
        <v>334571546</v>
      </c>
      <c r="C11" s="11">
        <v>478800385</v>
      </c>
      <c r="D11" s="11">
        <v>27801873</v>
      </c>
      <c r="E11" s="16">
        <v>17.222200000000001</v>
      </c>
      <c r="F11" s="11">
        <v>16282995</v>
      </c>
      <c r="G11" s="11">
        <v>17417581</v>
      </c>
      <c r="H11" s="11">
        <v>1366335</v>
      </c>
      <c r="J11" s="74"/>
    </row>
    <row r="12" spans="1:10" ht="12" customHeight="1" x14ac:dyDescent="0.2">
      <c r="A12" s="2" t="str">
        <f>"Mar "&amp;RIGHT(A6,4)</f>
        <v>Mar 2025</v>
      </c>
      <c r="B12" s="11">
        <v>336856908</v>
      </c>
      <c r="C12" s="11">
        <v>488655936</v>
      </c>
      <c r="D12" s="11">
        <v>27689535</v>
      </c>
      <c r="E12" s="16">
        <v>17.6493</v>
      </c>
      <c r="F12" s="11">
        <v>17320679</v>
      </c>
      <c r="G12" s="11">
        <v>18388230</v>
      </c>
      <c r="H12" s="11">
        <v>1436004</v>
      </c>
      <c r="J12" s="74"/>
    </row>
    <row r="13" spans="1:10" ht="12" customHeight="1" x14ac:dyDescent="0.2">
      <c r="A13" s="2" t="str">
        <f>"Apr "&amp;RIGHT(A6,4)</f>
        <v>Apr 2025</v>
      </c>
      <c r="B13" s="11">
        <v>364558373</v>
      </c>
      <c r="C13" s="11">
        <v>525171356</v>
      </c>
      <c r="D13" s="11">
        <v>28040590</v>
      </c>
      <c r="E13" s="16">
        <v>18.729099999999999</v>
      </c>
      <c r="F13" s="11">
        <v>16982953</v>
      </c>
      <c r="G13" s="11">
        <v>17961748</v>
      </c>
      <c r="H13" s="11">
        <v>1461271</v>
      </c>
      <c r="J13" s="74"/>
    </row>
    <row r="14" spans="1:10" ht="12" customHeight="1" x14ac:dyDescent="0.2">
      <c r="A14" s="2" t="str">
        <f>"May "&amp;RIGHT(A6,4)</f>
        <v>May 2025</v>
      </c>
      <c r="B14" s="11">
        <v>345171507</v>
      </c>
      <c r="C14" s="11">
        <v>503360055</v>
      </c>
      <c r="D14" s="11">
        <v>26602143</v>
      </c>
      <c r="E14" s="16">
        <v>18.941700000000001</v>
      </c>
      <c r="F14" s="11">
        <v>15480942</v>
      </c>
      <c r="G14" s="11">
        <v>16451958</v>
      </c>
      <c r="H14" s="11">
        <v>1224581</v>
      </c>
      <c r="J14" s="74"/>
    </row>
    <row r="15" spans="1:10" ht="12" customHeight="1" x14ac:dyDescent="0.2">
      <c r="A15" s="2" t="str">
        <f>"Jun "&amp;RIGHT(A6,4)</f>
        <v>Jun 2025</v>
      </c>
      <c r="B15" s="11">
        <v>62276752</v>
      </c>
      <c r="C15" s="11">
        <v>108572424</v>
      </c>
      <c r="D15" s="11">
        <v>10804029</v>
      </c>
      <c r="E15" s="16">
        <v>9.8818000000000001</v>
      </c>
      <c r="F15" s="11">
        <v>4395128</v>
      </c>
      <c r="G15" s="11">
        <v>4681595</v>
      </c>
      <c r="H15" s="11">
        <v>611607</v>
      </c>
      <c r="J15" s="74"/>
    </row>
    <row r="16" spans="1:10" ht="12" customHeight="1" x14ac:dyDescent="0.2">
      <c r="A16" s="2" t="str">
        <f>"Jul "&amp;RIGHT(A6,4)</f>
        <v>Jul 2025</v>
      </c>
      <c r="B16" s="11">
        <v>9267216</v>
      </c>
      <c r="C16" s="11">
        <v>19944734</v>
      </c>
      <c r="D16" s="11">
        <v>1767607</v>
      </c>
      <c r="E16" s="16">
        <v>10.2195</v>
      </c>
      <c r="F16" s="11">
        <v>1728118</v>
      </c>
      <c r="G16" s="11">
        <v>1792702</v>
      </c>
      <c r="H16" s="11">
        <v>160377</v>
      </c>
      <c r="J16" s="74"/>
    </row>
    <row r="17" spans="1:10" ht="12" customHeight="1" x14ac:dyDescent="0.2">
      <c r="A17" s="2" t="str">
        <f>"Aug "&amp;RIGHT(A6,4)</f>
        <v>Aug 2025</v>
      </c>
      <c r="B17" s="11">
        <v>217575338</v>
      </c>
      <c r="C17" s="11">
        <v>276495560</v>
      </c>
      <c r="D17" s="11">
        <v>20804408</v>
      </c>
      <c r="E17" s="16">
        <v>13.3308</v>
      </c>
      <c r="F17" s="11">
        <v>7819066</v>
      </c>
      <c r="G17" s="11">
        <v>8264472</v>
      </c>
      <c r="H17" s="11">
        <v>611134</v>
      </c>
      <c r="J17" s="74"/>
    </row>
    <row r="18" spans="1:10" ht="12" customHeight="1" x14ac:dyDescent="0.2">
      <c r="A18" s="2" t="str">
        <f>"Sep "&amp;RIGHT(A6,4)</f>
        <v>Sep 2025</v>
      </c>
      <c r="B18" s="11">
        <v>408778804</v>
      </c>
      <c r="C18" s="11">
        <v>568862736</v>
      </c>
      <c r="D18" s="11">
        <v>27839709</v>
      </c>
      <c r="E18" s="16">
        <v>20.435400000000001</v>
      </c>
      <c r="F18" s="11">
        <v>15944756</v>
      </c>
      <c r="G18" s="11">
        <v>16984111</v>
      </c>
      <c r="H18" s="11">
        <v>1259798</v>
      </c>
      <c r="J18" s="74"/>
    </row>
    <row r="19" spans="1:10" ht="12" customHeight="1" x14ac:dyDescent="0.2">
      <c r="A19" s="12" t="s">
        <v>55</v>
      </c>
      <c r="B19" s="13">
        <v>3385603285</v>
      </c>
      <c r="C19" s="13">
        <v>4871295163</v>
      </c>
      <c r="D19" s="13">
        <v>27798920.444444444</v>
      </c>
      <c r="E19" s="17">
        <v>170.60130000000001</v>
      </c>
      <c r="F19" s="13">
        <v>157702890</v>
      </c>
      <c r="G19" s="13">
        <v>167521159</v>
      </c>
      <c r="H19" s="13">
        <v>1357750.5555555555</v>
      </c>
      <c r="J19" s="74"/>
    </row>
    <row r="20" spans="1:10" ht="12" customHeight="1" x14ac:dyDescent="0.2">
      <c r="A20" s="14" t="s">
        <v>424</v>
      </c>
      <c r="B20" s="15">
        <v>2749981927</v>
      </c>
      <c r="C20" s="15">
        <v>4005992133</v>
      </c>
      <c r="D20" s="15">
        <v>27793821.875</v>
      </c>
      <c r="E20" s="18">
        <v>150.16589999999999</v>
      </c>
      <c r="F20" s="15">
        <v>132210950</v>
      </c>
      <c r="G20" s="15">
        <v>140479874</v>
      </c>
      <c r="H20" s="15">
        <v>1369994.625</v>
      </c>
      <c r="J20" s="74"/>
    </row>
    <row r="21" spans="1:10" ht="12" customHeight="1" x14ac:dyDescent="0.2">
      <c r="A21" s="3" t="str">
        <f>"FY "&amp;RIGHT(A6,4)+1</f>
        <v>FY 2026</v>
      </c>
    </row>
    <row r="22" spans="1:10" ht="12" customHeight="1" x14ac:dyDescent="0.2">
      <c r="A22" s="2" t="str">
        <f>"Oct "&amp;RIGHT(A6,4)</f>
        <v>Oct 2025</v>
      </c>
      <c r="B22" s="11">
        <v>394073543</v>
      </c>
      <c r="C22" s="11">
        <v>576215558</v>
      </c>
      <c r="D22" s="11">
        <v>28120159</v>
      </c>
      <c r="E22" s="16">
        <v>20.493500000000001</v>
      </c>
      <c r="F22" s="11">
        <v>17179025</v>
      </c>
      <c r="G22" s="11">
        <v>18214569</v>
      </c>
      <c r="H22" s="11">
        <v>1276434</v>
      </c>
      <c r="J22" s="74"/>
    </row>
    <row r="23" spans="1:10" ht="12" customHeight="1" x14ac:dyDescent="0.2">
      <c r="A23" s="2" t="str">
        <f>"Nov "&amp;RIGHT(A6,4)</f>
        <v>Nov 2025</v>
      </c>
      <c r="B23" s="11">
        <v>300262320</v>
      </c>
      <c r="C23" s="11">
        <v>422236046</v>
      </c>
      <c r="D23" s="11">
        <v>27913215</v>
      </c>
      <c r="E23" s="16">
        <v>15.1267</v>
      </c>
      <c r="F23" s="11">
        <v>13909092</v>
      </c>
      <c r="G23" s="11">
        <v>14790563</v>
      </c>
      <c r="H23" s="11">
        <v>1382119</v>
      </c>
      <c r="J23" s="74"/>
    </row>
    <row r="24" spans="1:10" ht="12" customHeight="1" x14ac:dyDescent="0.2">
      <c r="A24" s="2" t="str">
        <f>"Dec "&amp;RIGHT(A6,4)</f>
        <v>Dec 2025</v>
      </c>
      <c r="B24" s="11">
        <v>285736541</v>
      </c>
      <c r="C24" s="11">
        <v>402094852</v>
      </c>
      <c r="D24" s="11">
        <v>27274294</v>
      </c>
      <c r="E24" s="16">
        <v>14.7509</v>
      </c>
      <c r="F24" s="11">
        <v>13896546</v>
      </c>
      <c r="G24" s="11">
        <v>14736747</v>
      </c>
      <c r="H24" s="11">
        <v>1296515</v>
      </c>
      <c r="J24" s="74"/>
    </row>
    <row r="25" spans="1:10" ht="12" customHeight="1" x14ac:dyDescent="0.2">
      <c r="A25" s="2" t="str">
        <f>"Jan "&amp;RIGHT(A6,4)+1</f>
        <v>Jan 2026</v>
      </c>
      <c r="B25" s="11">
        <v>316943599</v>
      </c>
      <c r="C25" s="11">
        <v>447753828</v>
      </c>
      <c r="D25" s="11">
        <v>27282016</v>
      </c>
      <c r="E25" s="16">
        <v>16.427099999999999</v>
      </c>
      <c r="F25" s="11">
        <v>15439690</v>
      </c>
      <c r="G25" s="11">
        <v>16406873</v>
      </c>
      <c r="H25" s="11">
        <v>1296282</v>
      </c>
      <c r="J25" s="74"/>
    </row>
    <row r="26" spans="1:10" ht="12" customHeight="1" x14ac:dyDescent="0.2">
      <c r="A26" s="2" t="str">
        <f>"Feb "&amp;RIGHT(A6,4)+1</f>
        <v>Feb 2026</v>
      </c>
      <c r="B26" s="11">
        <v>339441531</v>
      </c>
      <c r="C26" s="11">
        <v>474300054</v>
      </c>
      <c r="D26" s="11">
        <v>27388914</v>
      </c>
      <c r="E26" s="16">
        <v>17.3215</v>
      </c>
      <c r="F26" s="11">
        <v>15957909</v>
      </c>
      <c r="G26" s="11">
        <v>16895221</v>
      </c>
      <c r="H26" s="11">
        <v>1295938</v>
      </c>
      <c r="J26" s="74"/>
    </row>
    <row r="27" spans="1:10" ht="12" customHeight="1" x14ac:dyDescent="0.2">
      <c r="A27" s="2" t="str">
        <f>"Mar "&amp;RIGHT(A6,4)+1</f>
        <v>Mar 2026</v>
      </c>
      <c r="B27" s="11">
        <v>358448612</v>
      </c>
      <c r="C27" s="11">
        <v>503875983</v>
      </c>
      <c r="D27" s="11">
        <v>27155173</v>
      </c>
      <c r="E27" s="16">
        <v>18.5579</v>
      </c>
      <c r="F27" s="11">
        <v>17533709</v>
      </c>
      <c r="G27" s="11">
        <v>18567778</v>
      </c>
      <c r="H27" s="11">
        <v>1371939</v>
      </c>
      <c r="J27" s="74"/>
    </row>
    <row r="28" spans="1:10" ht="12" customHeight="1" x14ac:dyDescent="0.2">
      <c r="A28" s="2" t="str">
        <f>"Apr "&amp;RIGHT(A6,4)+1</f>
        <v>Apr 2026</v>
      </c>
      <c r="B28" s="11">
        <v>367153784</v>
      </c>
      <c r="C28" s="11">
        <v>514111417</v>
      </c>
      <c r="D28" s="11">
        <v>27444903</v>
      </c>
      <c r="E28" s="16">
        <v>18.732800000000001</v>
      </c>
      <c r="F28" s="11">
        <v>16562157</v>
      </c>
      <c r="G28" s="11">
        <v>17509917</v>
      </c>
      <c r="H28" s="11">
        <v>1267001</v>
      </c>
      <c r="J28" s="74"/>
    </row>
    <row r="29" spans="1:10" ht="12" customHeight="1" x14ac:dyDescent="0.2">
      <c r="A29" s="2" t="str">
        <f>"May "&amp;RIGHT(A6,4)+1</f>
        <v>May 2026</v>
      </c>
      <c r="B29" s="11">
        <v>327522410</v>
      </c>
      <c r="C29" s="11">
        <v>465083175</v>
      </c>
      <c r="D29" s="11">
        <v>25984251</v>
      </c>
      <c r="E29" s="16">
        <v>17.938300000000002</v>
      </c>
      <c r="F29" s="11">
        <v>12061216</v>
      </c>
      <c r="G29" s="11">
        <v>15164893</v>
      </c>
      <c r="H29" s="11">
        <v>1117532</v>
      </c>
      <c r="J29" s="74"/>
    </row>
    <row r="30" spans="1:10" ht="12" customHeight="1" x14ac:dyDescent="0.2">
      <c r="A30" s="2" t="str">
        <f>"Jun "&amp;RIGHT(A6,4)+1</f>
        <v>Jun 2026</v>
      </c>
      <c r="B30" s="11">
        <v>71211103</v>
      </c>
      <c r="C30" s="11">
        <v>120889424.5571</v>
      </c>
      <c r="D30" s="11">
        <v>10597609.760299999</v>
      </c>
      <c r="E30" s="16">
        <v>10.7712</v>
      </c>
      <c r="F30" s="11">
        <v>3917014</v>
      </c>
      <c r="G30" s="11">
        <v>5393932</v>
      </c>
      <c r="H30" s="11">
        <v>665918</v>
      </c>
      <c r="J30" s="74"/>
    </row>
    <row r="31" spans="1:10" ht="12" customHeight="1" x14ac:dyDescent="0.2">
      <c r="A31" s="2" t="str">
        <f>"Jul "&amp;RIGHT(A6,4)+1</f>
        <v>Jul 2026</v>
      </c>
      <c r="B31" s="11" t="s">
        <v>422</v>
      </c>
      <c r="C31" s="11" t="s">
        <v>422</v>
      </c>
      <c r="D31" s="11" t="s">
        <v>422</v>
      </c>
      <c r="E31" s="16" t="s">
        <v>422</v>
      </c>
      <c r="F31" s="11" t="s">
        <v>422</v>
      </c>
      <c r="G31" s="11" t="s">
        <v>422</v>
      </c>
      <c r="H31" s="11" t="s">
        <v>422</v>
      </c>
    </row>
    <row r="32" spans="1:10" ht="12" customHeight="1" x14ac:dyDescent="0.2">
      <c r="A32" s="2" t="str">
        <f>"Aug "&amp;RIGHT(A6,4)+1</f>
        <v>Aug 2026</v>
      </c>
      <c r="B32" s="11" t="s">
        <v>422</v>
      </c>
      <c r="C32" s="11" t="s">
        <v>422</v>
      </c>
      <c r="D32" s="11" t="s">
        <v>422</v>
      </c>
      <c r="E32" s="16" t="s">
        <v>422</v>
      </c>
      <c r="F32" s="11" t="s">
        <v>422</v>
      </c>
      <c r="G32" s="11" t="s">
        <v>422</v>
      </c>
      <c r="H32" s="11" t="s">
        <v>422</v>
      </c>
    </row>
    <row r="33" spans="1:10" ht="12" customHeight="1" x14ac:dyDescent="0.2">
      <c r="A33" s="2" t="str">
        <f>"Sep "&amp;RIGHT(A6,4)+1</f>
        <v>Sep 2026</v>
      </c>
      <c r="B33" s="11" t="s">
        <v>422</v>
      </c>
      <c r="C33" s="11" t="s">
        <v>422</v>
      </c>
      <c r="D33" s="11" t="s">
        <v>422</v>
      </c>
      <c r="E33" s="16" t="s">
        <v>422</v>
      </c>
      <c r="F33" s="11" t="s">
        <v>422</v>
      </c>
      <c r="G33" s="11" t="s">
        <v>422</v>
      </c>
      <c r="H33" s="11" t="s">
        <v>422</v>
      </c>
    </row>
    <row r="34" spans="1:10" ht="12" customHeight="1" x14ac:dyDescent="0.2">
      <c r="A34" s="12" t="s">
        <v>55</v>
      </c>
      <c r="B34" s="13">
        <v>2760793443</v>
      </c>
      <c r="C34" s="13">
        <v>3926560337.5570998</v>
      </c>
      <c r="D34" s="13">
        <v>27320365.625</v>
      </c>
      <c r="E34" s="17">
        <v>150.1199</v>
      </c>
      <c r="F34" s="13">
        <v>126456358</v>
      </c>
      <c r="G34" s="13">
        <v>137680493</v>
      </c>
      <c r="H34" s="13">
        <v>1287970</v>
      </c>
      <c r="J34" s="74"/>
    </row>
    <row r="35" spans="1:10" ht="12" customHeight="1" x14ac:dyDescent="0.2">
      <c r="A35" s="14" t="str">
        <f>"Total "&amp;MID(A20,7,LEN(A20)-13)&amp;" Months"</f>
        <v>Total 9 Months</v>
      </c>
      <c r="B35" s="15">
        <v>2760793443</v>
      </c>
      <c r="C35" s="15">
        <v>3926560337.5570998</v>
      </c>
      <c r="D35" s="15">
        <v>27320365.625</v>
      </c>
      <c r="E35" s="18">
        <v>150.1199</v>
      </c>
      <c r="F35" s="15">
        <v>126456358</v>
      </c>
      <c r="G35" s="15">
        <v>137680493</v>
      </c>
      <c r="H35" s="15">
        <v>1287970</v>
      </c>
      <c r="J35" s="74"/>
    </row>
    <row r="36" spans="1:10" ht="12" customHeight="1" x14ac:dyDescent="0.2">
      <c r="A36" s="75"/>
      <c r="B36" s="75"/>
      <c r="C36" s="75"/>
      <c r="D36" s="75"/>
      <c r="E36" s="75"/>
      <c r="F36" s="75"/>
      <c r="G36" s="75"/>
      <c r="H36" s="75"/>
    </row>
    <row r="37" spans="1:10" ht="101.45" customHeight="1" x14ac:dyDescent="0.2">
      <c r="A37" s="76" t="s">
        <v>442</v>
      </c>
      <c r="B37" s="76"/>
      <c r="C37" s="76"/>
      <c r="D37" s="76"/>
      <c r="E37" s="76"/>
      <c r="F37" s="76"/>
      <c r="G37" s="76"/>
      <c r="H37" s="76"/>
    </row>
  </sheetData>
  <mergeCells count="13">
    <mergeCell ref="A1:G1"/>
    <mergeCell ref="A2:G2"/>
    <mergeCell ref="G3:G4"/>
    <mergeCell ref="H3:H4"/>
    <mergeCell ref="B5:H5"/>
    <mergeCell ref="A36:H36"/>
    <mergeCell ref="A37:H37"/>
    <mergeCell ref="A3:A4"/>
    <mergeCell ref="B3:B4"/>
    <mergeCell ref="C3:C4"/>
    <mergeCell ref="D3:D4"/>
    <mergeCell ref="E3:E4"/>
    <mergeCell ref="F3:F4"/>
  </mergeCells>
  <phoneticPr fontId="0" type="noConversion"/>
  <pageMargins left="0.75" right="0.5" top="0.75" bottom="0.5" header="0.5" footer="0.25"/>
  <pageSetup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L37"/>
  <sheetViews>
    <sheetView showGridLines="0" workbookViewId="0">
      <selection sqref="A1:K1"/>
    </sheetView>
  </sheetViews>
  <sheetFormatPr defaultRowHeight="12.75" x14ac:dyDescent="0.2"/>
  <cols>
    <col min="1" max="8" width="11.42578125" customWidth="1"/>
    <col min="9" max="9" width="13.42578125" customWidth="1"/>
    <col min="10" max="12" width="11.42578125" customWidth="1"/>
  </cols>
  <sheetData>
    <row r="1" spans="1:12" ht="12" customHeight="1" x14ac:dyDescent="0.2">
      <c r="A1" s="81" t="s">
        <v>426</v>
      </c>
      <c r="B1" s="81"/>
      <c r="C1" s="81"/>
      <c r="D1" s="81"/>
      <c r="E1" s="81"/>
      <c r="F1" s="81"/>
      <c r="G1" s="81"/>
      <c r="H1" s="81"/>
      <c r="I1" s="81"/>
      <c r="J1" s="81"/>
      <c r="K1" s="81"/>
      <c r="L1" s="73">
        <v>46276</v>
      </c>
    </row>
    <row r="2" spans="1:12" ht="12" customHeight="1" x14ac:dyDescent="0.2">
      <c r="A2" s="82" t="s">
        <v>84</v>
      </c>
      <c r="B2" s="82"/>
      <c r="C2" s="82"/>
      <c r="D2" s="82"/>
      <c r="E2" s="82"/>
      <c r="F2" s="82"/>
      <c r="G2" s="82"/>
      <c r="H2" s="82"/>
      <c r="I2" s="82"/>
      <c r="J2" s="82"/>
      <c r="K2" s="82"/>
      <c r="L2" s="1"/>
    </row>
    <row r="3" spans="1:12" ht="24" customHeight="1" x14ac:dyDescent="0.2">
      <c r="A3" s="77" t="s">
        <v>50</v>
      </c>
      <c r="B3" s="84" t="s">
        <v>85</v>
      </c>
      <c r="C3" s="84"/>
      <c r="D3" s="80"/>
      <c r="E3" s="84" t="s">
        <v>199</v>
      </c>
      <c r="F3" s="84"/>
      <c r="G3" s="84"/>
      <c r="H3" s="80"/>
      <c r="I3" s="79" t="s">
        <v>398</v>
      </c>
      <c r="J3" s="79" t="s">
        <v>399</v>
      </c>
      <c r="K3" s="79" t="s">
        <v>400</v>
      </c>
      <c r="L3" s="83" t="s">
        <v>58</v>
      </c>
    </row>
    <row r="4" spans="1:12" ht="24" customHeight="1" x14ac:dyDescent="0.2">
      <c r="A4" s="78"/>
      <c r="B4" s="10" t="s">
        <v>78</v>
      </c>
      <c r="C4" s="10" t="s">
        <v>79</v>
      </c>
      <c r="D4" s="10" t="s">
        <v>55</v>
      </c>
      <c r="E4" s="10" t="s">
        <v>86</v>
      </c>
      <c r="F4" s="10" t="s">
        <v>200</v>
      </c>
      <c r="G4" s="10" t="s">
        <v>328</v>
      </c>
      <c r="H4" s="10" t="s">
        <v>55</v>
      </c>
      <c r="I4" s="89"/>
      <c r="J4" s="80"/>
      <c r="K4" s="80"/>
      <c r="L4" s="84"/>
    </row>
    <row r="5" spans="1:12" ht="12" customHeight="1" x14ac:dyDescent="0.2">
      <c r="A5" s="1"/>
      <c r="B5" s="75" t="str">
        <f>REPT("-",108)&amp;" Dollars "&amp;REPT("-",108)</f>
        <v>------------------------------------------------------------------------------------------------------------ Dollars ------------------------------------------------------------------------------------------------------------</v>
      </c>
      <c r="C5" s="75"/>
      <c r="D5" s="75"/>
      <c r="E5" s="75"/>
      <c r="F5" s="75"/>
      <c r="G5" s="75"/>
      <c r="H5" s="75"/>
      <c r="I5" s="75"/>
      <c r="J5" s="75"/>
      <c r="K5" s="75"/>
      <c r="L5" s="75"/>
    </row>
    <row r="6" spans="1:12" ht="12" customHeight="1" x14ac:dyDescent="0.2">
      <c r="A6" s="3" t="s">
        <v>423</v>
      </c>
    </row>
    <row r="7" spans="1:12" ht="12" customHeight="1" x14ac:dyDescent="0.2">
      <c r="A7" s="2" t="str">
        <f>"Oct "&amp;RIGHT(A6,4)-1</f>
        <v>Oct 2024</v>
      </c>
      <c r="B7" s="11">
        <v>1651012592.8499999</v>
      </c>
      <c r="C7" s="11">
        <v>59935028.390000001</v>
      </c>
      <c r="D7" s="11">
        <v>1710947621.24</v>
      </c>
      <c r="E7" s="11">
        <v>244315185.96000001</v>
      </c>
      <c r="F7" s="11">
        <v>7978563.0800000001</v>
      </c>
      <c r="G7" s="11">
        <v>52082632.710000001</v>
      </c>
      <c r="H7" s="11">
        <v>304376381.75</v>
      </c>
      <c r="I7" s="11">
        <v>457355.44</v>
      </c>
      <c r="J7" s="11">
        <v>2015781358.4300001</v>
      </c>
      <c r="K7" s="11">
        <v>227140755.69999999</v>
      </c>
      <c r="L7" s="11">
        <v>2242922114.1300001</v>
      </c>
    </row>
    <row r="8" spans="1:12" ht="12" customHeight="1" x14ac:dyDescent="0.2">
      <c r="A8" s="2" t="str">
        <f>"Nov "&amp;RIGHT(A6,4)-1</f>
        <v>Nov 2024</v>
      </c>
      <c r="B8" s="11">
        <v>1270117644.0899999</v>
      </c>
      <c r="C8" s="11">
        <v>46713706.509999998</v>
      </c>
      <c r="D8" s="11">
        <v>1316831350.5999999</v>
      </c>
      <c r="E8" s="11">
        <v>187995925.88</v>
      </c>
      <c r="F8" s="11">
        <v>6135429.2800000003</v>
      </c>
      <c r="G8" s="11">
        <v>40084776.18</v>
      </c>
      <c r="H8" s="11">
        <v>234216131.34</v>
      </c>
      <c r="I8" s="11">
        <v>63599.56</v>
      </c>
      <c r="J8" s="11">
        <v>1551111081.5</v>
      </c>
      <c r="K8" s="11">
        <v>166285777.52000001</v>
      </c>
      <c r="L8" s="11">
        <v>1717396859.02</v>
      </c>
    </row>
    <row r="9" spans="1:12" ht="12" customHeight="1" x14ac:dyDescent="0.2">
      <c r="A9" s="2" t="str">
        <f>"Dec "&amp;RIGHT(A6,4)-1</f>
        <v>Dec 2024</v>
      </c>
      <c r="B9" s="11">
        <v>1163146738.8099999</v>
      </c>
      <c r="C9" s="11">
        <v>42016185.82</v>
      </c>
      <c r="D9" s="11">
        <v>1205162924.6300001</v>
      </c>
      <c r="E9" s="11">
        <v>171435502.09999999</v>
      </c>
      <c r="F9" s="11">
        <v>5613569.1600000001</v>
      </c>
      <c r="G9" s="11">
        <v>36560327.399999999</v>
      </c>
      <c r="H9" s="11">
        <v>213609398.66</v>
      </c>
      <c r="I9" s="11">
        <v>52492.02</v>
      </c>
      <c r="J9" s="11">
        <v>1418824815.3099999</v>
      </c>
      <c r="K9" s="11">
        <v>131388936.08</v>
      </c>
      <c r="L9" s="11">
        <v>1550213751.3900001</v>
      </c>
    </row>
    <row r="10" spans="1:12" ht="12" customHeight="1" x14ac:dyDescent="0.2">
      <c r="A10" s="2" t="str">
        <f>"Jan "&amp;RIGHT(A6,4)</f>
        <v>Jan 2025</v>
      </c>
      <c r="B10" s="11">
        <v>1334711447.77</v>
      </c>
      <c r="C10" s="11">
        <v>49040411.100000001</v>
      </c>
      <c r="D10" s="11">
        <v>1383751858.8699999</v>
      </c>
      <c r="E10" s="11">
        <v>198019298.15000001</v>
      </c>
      <c r="F10" s="11">
        <v>6403375.2999999998</v>
      </c>
      <c r="G10" s="11">
        <v>42186164.399999999</v>
      </c>
      <c r="H10" s="11">
        <v>246608837.84999999</v>
      </c>
      <c r="I10" s="11">
        <v>371186.43</v>
      </c>
      <c r="J10" s="11">
        <v>1630731883.1500001</v>
      </c>
      <c r="K10" s="11">
        <v>167506168.47</v>
      </c>
      <c r="L10" s="11">
        <v>1798238051.6199999</v>
      </c>
    </row>
    <row r="11" spans="1:12" ht="12" customHeight="1" x14ac:dyDescent="0.2">
      <c r="A11" s="2" t="str">
        <f>"Feb "&amp;RIGHT(A6,4)</f>
        <v>Feb 2025</v>
      </c>
      <c r="B11" s="11">
        <v>1382118693.1600001</v>
      </c>
      <c r="C11" s="11">
        <v>49361900.130000003</v>
      </c>
      <c r="D11" s="11">
        <v>1431480593.29</v>
      </c>
      <c r="E11" s="11">
        <v>202006951.88</v>
      </c>
      <c r="F11" s="11">
        <v>6691430.9199999999</v>
      </c>
      <c r="G11" s="11">
        <v>42920341.560000002</v>
      </c>
      <c r="H11" s="11">
        <v>251618724.36000001</v>
      </c>
      <c r="I11" s="11">
        <v>20179.93</v>
      </c>
      <c r="J11" s="11">
        <v>1683119497.5799999</v>
      </c>
      <c r="K11" s="11">
        <v>137008406.41</v>
      </c>
      <c r="L11" s="11">
        <v>1820127903.99</v>
      </c>
    </row>
    <row r="12" spans="1:12" ht="12" customHeight="1" x14ac:dyDescent="0.2">
      <c r="A12" s="2" t="str">
        <f>"Mar "&amp;RIGHT(A6,4)</f>
        <v>Mar 2025</v>
      </c>
      <c r="B12" s="11">
        <v>1405658733.0599999</v>
      </c>
      <c r="C12" s="11">
        <v>49250662.280000001</v>
      </c>
      <c r="D12" s="11">
        <v>1454909395.3399999</v>
      </c>
      <c r="E12" s="11">
        <v>206086777.22999999</v>
      </c>
      <c r="F12" s="11">
        <v>6737138.1600000001</v>
      </c>
      <c r="G12" s="11">
        <v>43788297.509999998</v>
      </c>
      <c r="H12" s="11">
        <v>256612212.90000001</v>
      </c>
      <c r="I12" s="11">
        <v>99341.67</v>
      </c>
      <c r="J12" s="11">
        <v>1711620949.9100001</v>
      </c>
      <c r="K12" s="11">
        <v>120744144.73</v>
      </c>
      <c r="L12" s="11">
        <v>1832365094.6400001</v>
      </c>
    </row>
    <row r="13" spans="1:12" ht="12" customHeight="1" x14ac:dyDescent="0.2">
      <c r="A13" s="2" t="str">
        <f>"Apr "&amp;RIGHT(A6,4)</f>
        <v>Apr 2025</v>
      </c>
      <c r="B13" s="11">
        <v>1513393477.02</v>
      </c>
      <c r="C13" s="11">
        <v>53945234.850000001</v>
      </c>
      <c r="D13" s="11">
        <v>1567338711.8699999</v>
      </c>
      <c r="E13" s="11">
        <v>221492450.13</v>
      </c>
      <c r="F13" s="11">
        <v>7291167.46</v>
      </c>
      <c r="G13" s="11">
        <v>47094581.880000003</v>
      </c>
      <c r="H13" s="11">
        <v>275878199.47000003</v>
      </c>
      <c r="I13" s="11">
        <v>21526.18</v>
      </c>
      <c r="J13" s="11">
        <v>1843238437.52</v>
      </c>
      <c r="K13" s="11">
        <v>84220577.459999993</v>
      </c>
      <c r="L13" s="11">
        <v>1927459014.98</v>
      </c>
    </row>
    <row r="14" spans="1:12" ht="12" customHeight="1" x14ac:dyDescent="0.2">
      <c r="A14" s="2" t="str">
        <f>"May "&amp;RIGHT(A6,4)</f>
        <v>May 2025</v>
      </c>
      <c r="B14" s="11">
        <v>1445717734.75</v>
      </c>
      <c r="C14" s="11">
        <v>47919856.079999998</v>
      </c>
      <c r="D14" s="11">
        <v>1493637590.8299999</v>
      </c>
      <c r="E14" s="11">
        <v>211983909.69</v>
      </c>
      <c r="F14" s="11">
        <v>6903430.1399999997</v>
      </c>
      <c r="G14" s="11">
        <v>45195069.420000002</v>
      </c>
      <c r="H14" s="11">
        <v>264082409.25</v>
      </c>
      <c r="I14" s="11">
        <v>2028061.35</v>
      </c>
      <c r="J14" s="11">
        <v>1759748061.4300001</v>
      </c>
      <c r="K14" s="11">
        <v>53068841.789999999</v>
      </c>
      <c r="L14" s="11">
        <v>1812816903.22</v>
      </c>
    </row>
    <row r="15" spans="1:12" ht="12" customHeight="1" x14ac:dyDescent="0.2">
      <c r="A15" s="2" t="str">
        <f>"Jun "&amp;RIGHT(A6,4)</f>
        <v>Jun 2025</v>
      </c>
      <c r="B15" s="11">
        <v>277519798.10000002</v>
      </c>
      <c r="C15" s="11">
        <v>6100897.0499999998</v>
      </c>
      <c r="D15" s="11">
        <v>283620695.14999998</v>
      </c>
      <c r="E15" s="11">
        <v>39518797.310000002</v>
      </c>
      <c r="F15" s="11">
        <v>1245535.04</v>
      </c>
      <c r="G15" s="11">
        <v>8444804.9399999995</v>
      </c>
      <c r="H15" s="11">
        <v>49209137.289999999</v>
      </c>
      <c r="I15" s="11">
        <v>66785751.060000002</v>
      </c>
      <c r="J15" s="11">
        <v>399615583.5</v>
      </c>
      <c r="K15" s="11">
        <v>31471273.399999999</v>
      </c>
      <c r="L15" s="11">
        <v>431086856.89999998</v>
      </c>
    </row>
    <row r="16" spans="1:12" ht="12" customHeight="1" x14ac:dyDescent="0.2">
      <c r="A16" s="2" t="str">
        <f>"Jul "&amp;RIGHT(A6,4)</f>
        <v>Jul 2025</v>
      </c>
      <c r="B16" s="11">
        <v>42592938.950000003</v>
      </c>
      <c r="C16" s="11">
        <v>592347.61</v>
      </c>
      <c r="D16" s="11">
        <v>43185286.560000002</v>
      </c>
      <c r="E16" s="11">
        <v>5043969.2699999996</v>
      </c>
      <c r="F16" s="11">
        <v>185344.32</v>
      </c>
      <c r="G16" s="11">
        <v>1026883.62</v>
      </c>
      <c r="H16" s="11">
        <v>6256197.21</v>
      </c>
      <c r="I16" s="11">
        <v>40279291.530000001</v>
      </c>
      <c r="J16" s="11">
        <v>89720775.299999997</v>
      </c>
      <c r="K16" s="11">
        <v>176015741.685</v>
      </c>
      <c r="L16" s="11">
        <v>265736516.98500001</v>
      </c>
    </row>
    <row r="17" spans="1:12" ht="12" customHeight="1" x14ac:dyDescent="0.2">
      <c r="A17" s="2" t="str">
        <f>"Aug "&amp;RIGHT(A6,4)</f>
        <v>Aug 2025</v>
      </c>
      <c r="B17" s="11">
        <v>869843962.25</v>
      </c>
      <c r="C17" s="11">
        <v>30793079.640000001</v>
      </c>
      <c r="D17" s="11">
        <v>900637041.88999999</v>
      </c>
      <c r="E17" s="11">
        <v>122023530.73999999</v>
      </c>
      <c r="F17" s="11">
        <v>4351506.76</v>
      </c>
      <c r="G17" s="11">
        <v>24800964.300000001</v>
      </c>
      <c r="H17" s="11">
        <v>151176001.80000001</v>
      </c>
      <c r="I17" s="11">
        <v>2906436.5</v>
      </c>
      <c r="J17" s="11">
        <v>1054719480.1900001</v>
      </c>
      <c r="K17" s="11">
        <v>191892656.94999999</v>
      </c>
      <c r="L17" s="11">
        <v>1246612137.1400001</v>
      </c>
    </row>
    <row r="18" spans="1:12" ht="12" customHeight="1" x14ac:dyDescent="0.2">
      <c r="A18" s="2" t="str">
        <f>"Sep "&amp;RIGHT(A6,4)</f>
        <v>Sep 2025</v>
      </c>
      <c r="B18" s="11">
        <v>1706790086.1099999</v>
      </c>
      <c r="C18" s="11">
        <v>63194871.119999997</v>
      </c>
      <c r="D18" s="11">
        <v>1769984957.23</v>
      </c>
      <c r="E18" s="11">
        <v>251353970.78</v>
      </c>
      <c r="F18" s="11">
        <v>8175576.0800000001</v>
      </c>
      <c r="G18" s="11">
        <v>51129098.909999996</v>
      </c>
      <c r="H18" s="11">
        <v>310658645.76999998</v>
      </c>
      <c r="I18" s="11">
        <v>29126.22</v>
      </c>
      <c r="J18" s="11">
        <v>2080672729.22</v>
      </c>
      <c r="K18" s="11">
        <v>172956384.22</v>
      </c>
      <c r="L18" s="11">
        <v>2253629113.4400001</v>
      </c>
    </row>
    <row r="19" spans="1:12" ht="12" customHeight="1" x14ac:dyDescent="0.2">
      <c r="A19" s="12" t="s">
        <v>55</v>
      </c>
      <c r="B19" s="13">
        <v>14062623846.92</v>
      </c>
      <c r="C19" s="13">
        <v>498864180.57999998</v>
      </c>
      <c r="D19" s="13">
        <v>14561488027.5</v>
      </c>
      <c r="E19" s="13">
        <v>2061276269.1199999</v>
      </c>
      <c r="F19" s="13">
        <v>67712065.700000003</v>
      </c>
      <c r="G19" s="13">
        <v>435313942.82999998</v>
      </c>
      <c r="H19" s="13">
        <v>2564302277.6500001</v>
      </c>
      <c r="I19" s="13">
        <v>113114347.89</v>
      </c>
      <c r="J19" s="13">
        <v>17238904653.040001</v>
      </c>
      <c r="K19" s="13">
        <v>1659699664.415</v>
      </c>
      <c r="L19" s="13">
        <v>18898604317.455002</v>
      </c>
    </row>
    <row r="20" spans="1:12" ht="12" customHeight="1" x14ac:dyDescent="0.2">
      <c r="A20" s="14" t="s">
        <v>424</v>
      </c>
      <c r="B20" s="15">
        <v>11443396859.610001</v>
      </c>
      <c r="C20" s="15">
        <v>404283882.20999998</v>
      </c>
      <c r="D20" s="15">
        <v>11847680741.82</v>
      </c>
      <c r="E20" s="15">
        <v>1682854798.3299999</v>
      </c>
      <c r="F20" s="15">
        <v>54999638.539999999</v>
      </c>
      <c r="G20" s="15">
        <v>358356996</v>
      </c>
      <c r="H20" s="15">
        <v>2096211432.8699999</v>
      </c>
      <c r="I20" s="15">
        <v>69899493.640000001</v>
      </c>
      <c r="J20" s="15">
        <v>14013791668.33</v>
      </c>
      <c r="K20" s="15">
        <v>1118834881.5599999</v>
      </c>
      <c r="L20" s="15">
        <v>15132626549.889999</v>
      </c>
    </row>
    <row r="21" spans="1:12" ht="12" customHeight="1" x14ac:dyDescent="0.2">
      <c r="A21" s="3" t="str">
        <f>"FY "&amp;RIGHT(A6,4)+1</f>
        <v>FY 2026</v>
      </c>
    </row>
    <row r="22" spans="1:12" ht="12" customHeight="1" x14ac:dyDescent="0.2">
      <c r="A22" s="2" t="str">
        <f>"Oct "&amp;RIGHT(A6,4)</f>
        <v>Oct 2025</v>
      </c>
      <c r="B22" s="11">
        <v>1707598841.4400001</v>
      </c>
      <c r="C22" s="11">
        <v>60658500.460000001</v>
      </c>
      <c r="D22" s="11">
        <v>1768257341.9000001</v>
      </c>
      <c r="E22" s="11">
        <v>254526192.41</v>
      </c>
      <c r="F22" s="11">
        <v>7881470.8600000003</v>
      </c>
      <c r="G22" s="11">
        <v>51638852.43</v>
      </c>
      <c r="H22" s="11">
        <v>314046515.69999999</v>
      </c>
      <c r="I22" s="11">
        <v>102421.75999999999</v>
      </c>
      <c r="J22" s="11">
        <v>2082406279.3599999</v>
      </c>
      <c r="K22" s="11">
        <v>238326907.77500001</v>
      </c>
      <c r="L22" s="11">
        <v>2320733187.1350002</v>
      </c>
    </row>
    <row r="23" spans="1:12" ht="12" customHeight="1" x14ac:dyDescent="0.2">
      <c r="A23" s="2" t="str">
        <f>"Nov "&amp;RIGHT(A6,4)</f>
        <v>Nov 2025</v>
      </c>
      <c r="B23" s="11">
        <v>1249915695.3199999</v>
      </c>
      <c r="C23" s="11">
        <v>45587052.859999999</v>
      </c>
      <c r="D23" s="11">
        <v>1295502748.1800001</v>
      </c>
      <c r="E23" s="11">
        <v>186553273.40000001</v>
      </c>
      <c r="F23" s="11">
        <v>6005246.4000000004</v>
      </c>
      <c r="G23" s="11">
        <v>37945980.270000003</v>
      </c>
      <c r="H23" s="11">
        <v>230504500.06999999</v>
      </c>
      <c r="I23" s="11">
        <v>0</v>
      </c>
      <c r="J23" s="11">
        <v>1526007248.25</v>
      </c>
      <c r="K23" s="11">
        <v>178134260.98500001</v>
      </c>
      <c r="L23" s="11">
        <v>1704141509.2349999</v>
      </c>
    </row>
    <row r="24" spans="1:12" ht="12" customHeight="1" x14ac:dyDescent="0.2">
      <c r="A24" s="2" t="str">
        <f>"Dec "&amp;RIGHT(A6,4)</f>
        <v>Dec 2025</v>
      </c>
      <c r="B24" s="11">
        <v>1191611798.6500001</v>
      </c>
      <c r="C24" s="11">
        <v>42995295.630000003</v>
      </c>
      <c r="D24" s="11">
        <v>1234607094.28</v>
      </c>
      <c r="E24" s="11">
        <v>177465769.15000001</v>
      </c>
      <c r="F24" s="11">
        <v>5714730.8200000003</v>
      </c>
      <c r="G24" s="11">
        <v>36107300.07</v>
      </c>
      <c r="H24" s="11">
        <v>219287800.03999999</v>
      </c>
      <c r="I24" s="11">
        <v>1047667.68</v>
      </c>
      <c r="J24" s="11">
        <v>1454942562</v>
      </c>
      <c r="K24" s="11">
        <v>138294978.36000001</v>
      </c>
      <c r="L24" s="11">
        <v>1593237540.3599999</v>
      </c>
    </row>
    <row r="25" spans="1:12" ht="12" customHeight="1" x14ac:dyDescent="0.2">
      <c r="A25" s="2" t="str">
        <f>"Jan "&amp;RIGHT(A6,4)+1</f>
        <v>Jan 2026</v>
      </c>
      <c r="B25" s="11">
        <v>1324226369.46</v>
      </c>
      <c r="C25" s="11">
        <v>48130837.469999999</v>
      </c>
      <c r="D25" s="11">
        <v>1372357206.9300001</v>
      </c>
      <c r="E25" s="11">
        <v>197783482.05000001</v>
      </c>
      <c r="F25" s="11">
        <v>6338871.9800000004</v>
      </c>
      <c r="G25" s="11">
        <v>40146444.630000003</v>
      </c>
      <c r="H25" s="11">
        <v>244268798.66</v>
      </c>
      <c r="I25" s="11">
        <v>374623.62</v>
      </c>
      <c r="J25" s="11">
        <v>1617000629.21</v>
      </c>
      <c r="K25" s="11">
        <v>154070016.01499999</v>
      </c>
      <c r="L25" s="11">
        <v>1771070645.2249999</v>
      </c>
    </row>
    <row r="26" spans="1:12" ht="12" customHeight="1" x14ac:dyDescent="0.2">
      <c r="A26" s="2" t="str">
        <f>"Feb "&amp;RIGHT(A6,4)+1</f>
        <v>Feb 2026</v>
      </c>
      <c r="B26" s="11">
        <v>1411383979.9200001</v>
      </c>
      <c r="C26" s="11">
        <v>51895935.409999996</v>
      </c>
      <c r="D26" s="11">
        <v>1463279915.3299999</v>
      </c>
      <c r="E26" s="11">
        <v>209554573.88999999</v>
      </c>
      <c r="F26" s="11">
        <v>6788830.6200000001</v>
      </c>
      <c r="G26" s="11">
        <v>42556500.810000002</v>
      </c>
      <c r="H26" s="11">
        <v>258899905.31999999</v>
      </c>
      <c r="I26" s="11">
        <v>79851.91</v>
      </c>
      <c r="J26" s="11">
        <v>1722259672.5599999</v>
      </c>
      <c r="K26" s="11">
        <v>124548626.005</v>
      </c>
      <c r="L26" s="11">
        <v>1846808298.5650001</v>
      </c>
    </row>
    <row r="27" spans="1:12" ht="12" customHeight="1" x14ac:dyDescent="0.2">
      <c r="A27" s="2" t="str">
        <f>"Mar "&amp;RIGHT(A6,4)+1</f>
        <v>Mar 2026</v>
      </c>
      <c r="B27" s="11">
        <v>1499260716.1099999</v>
      </c>
      <c r="C27" s="11">
        <v>52626693.460000001</v>
      </c>
      <c r="D27" s="11">
        <v>1551887409.5699999</v>
      </c>
      <c r="E27" s="11">
        <v>222518708.28</v>
      </c>
      <c r="F27" s="11">
        <v>7168972.2400000002</v>
      </c>
      <c r="G27" s="11">
        <v>45249793.649999999</v>
      </c>
      <c r="H27" s="11">
        <v>274937474.17000002</v>
      </c>
      <c r="I27" s="11">
        <v>113431.32</v>
      </c>
      <c r="J27" s="11">
        <v>1826938315.0599999</v>
      </c>
      <c r="K27" s="11">
        <v>94640831.015000001</v>
      </c>
      <c r="L27" s="11">
        <v>1921579146.075</v>
      </c>
    </row>
    <row r="28" spans="1:12" ht="12" customHeight="1" x14ac:dyDescent="0.2">
      <c r="A28" s="2" t="str">
        <f>"Apr "&amp;RIGHT(A6,4)+1</f>
        <v>Apr 2026</v>
      </c>
      <c r="B28" s="11">
        <v>1530411121.99</v>
      </c>
      <c r="C28" s="11">
        <v>55978228.850000001</v>
      </c>
      <c r="D28" s="11">
        <v>1586389350.8399999</v>
      </c>
      <c r="E28" s="11">
        <v>227140981.09999999</v>
      </c>
      <c r="F28" s="11">
        <v>7343075.6799999997</v>
      </c>
      <c r="G28" s="11">
        <v>44694423.899999999</v>
      </c>
      <c r="H28" s="11">
        <v>279178480.68000001</v>
      </c>
      <c r="I28" s="11">
        <v>25634.28</v>
      </c>
      <c r="J28" s="11">
        <v>1865593465.8</v>
      </c>
      <c r="K28" s="11">
        <v>89281566.329999998</v>
      </c>
      <c r="L28" s="11">
        <v>1954875032.1300001</v>
      </c>
    </row>
    <row r="29" spans="1:12" ht="12" customHeight="1" x14ac:dyDescent="0.2">
      <c r="A29" s="2" t="str">
        <f>"May "&amp;RIGHT(A6,4)+1</f>
        <v>May 2026</v>
      </c>
      <c r="B29" s="11">
        <v>1380029456.5</v>
      </c>
      <c r="C29" s="11">
        <v>46556633.840000004</v>
      </c>
      <c r="D29" s="11">
        <v>1426586090.3399999</v>
      </c>
      <c r="E29" s="11">
        <v>205142850.37</v>
      </c>
      <c r="F29" s="11">
        <v>6550448.2000000002</v>
      </c>
      <c r="G29" s="11">
        <v>41665369.5</v>
      </c>
      <c r="H29" s="11">
        <v>253358668.06999999</v>
      </c>
      <c r="I29" s="11">
        <v>1750505.93</v>
      </c>
      <c r="J29" s="11">
        <v>1681695264.3399999</v>
      </c>
      <c r="K29" s="11">
        <v>54504523.5</v>
      </c>
      <c r="L29" s="11">
        <v>1736199787.8399999</v>
      </c>
    </row>
    <row r="30" spans="1:12" ht="12" customHeight="1" x14ac:dyDescent="0.2">
      <c r="A30" s="2" t="str">
        <f>"Jun "&amp;RIGHT(A6,4)+1</f>
        <v>Jun 2026</v>
      </c>
      <c r="B30" s="11">
        <v>322203133.94999999</v>
      </c>
      <c r="C30" s="11">
        <v>7867672.9090999998</v>
      </c>
      <c r="D30" s="11">
        <v>330070806.85909998</v>
      </c>
      <c r="E30" s="11">
        <v>46965891.815499999</v>
      </c>
      <c r="F30" s="11">
        <v>1424222.06</v>
      </c>
      <c r="G30" s="11">
        <v>9557644.8489999995</v>
      </c>
      <c r="H30" s="11">
        <v>57947758.7245</v>
      </c>
      <c r="I30" s="11">
        <v>67488552.819999993</v>
      </c>
      <c r="J30" s="11">
        <v>455507118.40359998</v>
      </c>
      <c r="K30" s="11">
        <v>32799886.550000001</v>
      </c>
      <c r="L30" s="11">
        <v>488307004.95359999</v>
      </c>
    </row>
    <row r="31" spans="1:12"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c r="K31" s="11" t="s">
        <v>422</v>
      </c>
      <c r="L31" s="11" t="s">
        <v>422</v>
      </c>
    </row>
    <row r="32" spans="1:12"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c r="L32" s="11" t="s">
        <v>422</v>
      </c>
    </row>
    <row r="33" spans="1:12"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c r="L33" s="11" t="s">
        <v>422</v>
      </c>
    </row>
    <row r="34" spans="1:12" ht="12" customHeight="1" x14ac:dyDescent="0.2">
      <c r="A34" s="12" t="s">
        <v>55</v>
      </c>
      <c r="B34" s="13">
        <v>11616641113.34</v>
      </c>
      <c r="C34" s="13">
        <v>412296850.88910002</v>
      </c>
      <c r="D34" s="13">
        <v>12028937964.229099</v>
      </c>
      <c r="E34" s="13">
        <v>1727651722.4655001</v>
      </c>
      <c r="F34" s="13">
        <v>55215868.859999999</v>
      </c>
      <c r="G34" s="13">
        <v>349562310.10900003</v>
      </c>
      <c r="H34" s="13">
        <v>2132429901.4345</v>
      </c>
      <c r="I34" s="13">
        <v>70982689.319999993</v>
      </c>
      <c r="J34" s="13">
        <v>14232350554.983601</v>
      </c>
      <c r="K34" s="13">
        <v>1104601596.5350001</v>
      </c>
      <c r="L34" s="13">
        <v>15336952151.5186</v>
      </c>
    </row>
    <row r="35" spans="1:12" ht="12" customHeight="1" x14ac:dyDescent="0.2">
      <c r="A35" s="14" t="str">
        <f>"Total "&amp;MID(A20,7,LEN(A20)-13)&amp;" Months"</f>
        <v>Total 9 Months</v>
      </c>
      <c r="B35" s="15">
        <v>11616641113.34</v>
      </c>
      <c r="C35" s="15">
        <v>412296850.88910002</v>
      </c>
      <c r="D35" s="15">
        <v>12028937964.229099</v>
      </c>
      <c r="E35" s="15">
        <v>1727651722.4655001</v>
      </c>
      <c r="F35" s="15">
        <v>55215868.859999999</v>
      </c>
      <c r="G35" s="15">
        <v>349562310.10900003</v>
      </c>
      <c r="H35" s="15">
        <v>2132429901.4345</v>
      </c>
      <c r="I35" s="15">
        <v>70982689.319999993</v>
      </c>
      <c r="J35" s="15">
        <v>14232350554.983601</v>
      </c>
      <c r="K35" s="15">
        <v>1104601596.5350001</v>
      </c>
      <c r="L35" s="15">
        <v>15336952151.5186</v>
      </c>
    </row>
    <row r="36" spans="1:12" ht="12" customHeight="1" x14ac:dyDescent="0.2">
      <c r="A36" s="75"/>
      <c r="B36" s="75"/>
      <c r="C36" s="75"/>
      <c r="D36" s="75"/>
      <c r="E36" s="75"/>
      <c r="F36" s="75"/>
      <c r="G36" s="75"/>
      <c r="H36" s="75"/>
      <c r="I36" s="75"/>
      <c r="J36" s="75"/>
      <c r="K36" s="75"/>
      <c r="L36" s="75"/>
    </row>
    <row r="37" spans="1:12" ht="103.5" customHeight="1" x14ac:dyDescent="0.2">
      <c r="A37" s="76" t="s">
        <v>435</v>
      </c>
      <c r="B37" s="76"/>
      <c r="C37" s="76"/>
      <c r="D37" s="76"/>
      <c r="E37" s="76"/>
      <c r="F37" s="76"/>
      <c r="G37" s="76"/>
      <c r="H37" s="76"/>
      <c r="I37" s="76"/>
      <c r="J37" s="76"/>
      <c r="K37" s="76"/>
      <c r="L37" s="76"/>
    </row>
  </sheetData>
  <mergeCells count="12">
    <mergeCell ref="A1:K1"/>
    <mergeCell ref="A2:K2"/>
    <mergeCell ref="L3:L4"/>
    <mergeCell ref="B5:L5"/>
    <mergeCell ref="A36:L36"/>
    <mergeCell ref="A37:L37"/>
    <mergeCell ref="K3:K4"/>
    <mergeCell ref="A3:A4"/>
    <mergeCell ref="B3:D3"/>
    <mergeCell ref="E3:H3"/>
    <mergeCell ref="I3:I4"/>
    <mergeCell ref="J3:J4"/>
  </mergeCells>
  <phoneticPr fontId="0" type="noConversion"/>
  <pageMargins left="0.75" right="0.5" top="0.75" bottom="0.5" header="0.5" footer="0.25"/>
  <pageSetup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J37"/>
  <sheetViews>
    <sheetView showGridLines="0" zoomScaleNormal="100" workbookViewId="0">
      <selection sqref="A1:H1"/>
    </sheetView>
  </sheetViews>
  <sheetFormatPr defaultRowHeight="12.75" x14ac:dyDescent="0.2"/>
  <cols>
    <col min="1" max="8" width="11.42578125" customWidth="1"/>
    <col min="9" max="9" width="14.85546875" customWidth="1"/>
    <col min="10" max="10" width="11.42578125" customWidth="1"/>
  </cols>
  <sheetData>
    <row r="1" spans="1:10" ht="12" customHeight="1" x14ac:dyDescent="0.2">
      <c r="A1" s="81" t="s">
        <v>428</v>
      </c>
      <c r="B1" s="81"/>
      <c r="C1" s="81"/>
      <c r="D1" s="81"/>
      <c r="E1" s="81"/>
      <c r="F1" s="81"/>
      <c r="G1" s="81"/>
      <c r="H1" s="81"/>
      <c r="I1" s="5"/>
      <c r="J1" s="73">
        <v>46276</v>
      </c>
    </row>
    <row r="2" spans="1:10" ht="12" customHeight="1" x14ac:dyDescent="0.2">
      <c r="A2" s="82" t="s">
        <v>87</v>
      </c>
      <c r="B2" s="82"/>
      <c r="C2" s="82"/>
      <c r="D2" s="82"/>
      <c r="E2" s="82"/>
      <c r="F2" s="82"/>
      <c r="G2" s="82"/>
      <c r="H2" s="82"/>
      <c r="I2" s="5"/>
      <c r="J2" s="1"/>
    </row>
    <row r="3" spans="1:10" ht="24" customHeight="1" x14ac:dyDescent="0.2">
      <c r="A3" s="77" t="s">
        <v>50</v>
      </c>
      <c r="B3" s="84" t="s">
        <v>395</v>
      </c>
      <c r="C3" s="84"/>
      <c r="D3" s="84"/>
      <c r="E3" s="80"/>
      <c r="F3" s="84" t="s">
        <v>88</v>
      </c>
      <c r="G3" s="84"/>
      <c r="H3" s="84"/>
      <c r="I3" s="84"/>
      <c r="J3" s="84"/>
    </row>
    <row r="4" spans="1:10" ht="24" customHeight="1" x14ac:dyDescent="0.2">
      <c r="A4" s="78"/>
      <c r="B4" s="10" t="s">
        <v>223</v>
      </c>
      <c r="C4" s="10" t="s">
        <v>396</v>
      </c>
      <c r="D4" s="10" t="s">
        <v>397</v>
      </c>
      <c r="E4" s="10" t="s">
        <v>431</v>
      </c>
      <c r="F4" s="10" t="s">
        <v>78</v>
      </c>
      <c r="G4" s="10" t="s">
        <v>79</v>
      </c>
      <c r="H4" s="10" t="s">
        <v>80</v>
      </c>
      <c r="I4" s="10" t="s">
        <v>437</v>
      </c>
      <c r="J4" s="9" t="s">
        <v>55</v>
      </c>
    </row>
    <row r="5" spans="1:10" ht="12" customHeight="1" x14ac:dyDescent="0.2">
      <c r="A5" s="1"/>
      <c r="B5" s="75" t="str">
        <f>REPT("-",120)&amp;" Number "&amp;REPT("-",120)</f>
        <v>------------------------------------------------------------------------------------------------------------------------ Number ------------------------------------------------------------------------------------------------------------------------</v>
      </c>
      <c r="C5" s="75"/>
      <c r="D5" s="75"/>
      <c r="E5" s="75"/>
      <c r="F5" s="75"/>
      <c r="G5" s="75"/>
      <c r="H5" s="75"/>
      <c r="I5" s="75"/>
      <c r="J5" s="75"/>
    </row>
    <row r="6" spans="1:10" ht="12" customHeight="1" x14ac:dyDescent="0.2">
      <c r="A6" s="3" t="s">
        <v>423</v>
      </c>
    </row>
    <row r="7" spans="1:10" ht="12" customHeight="1" x14ac:dyDescent="0.2">
      <c r="A7" s="2" t="str">
        <f>"Oct "&amp;RIGHT(A6,4)-1</f>
        <v>Oct 2024</v>
      </c>
      <c r="B7" s="11">
        <v>12580177.2235</v>
      </c>
      <c r="C7" s="11">
        <v>387418.04450000002</v>
      </c>
      <c r="D7" s="11">
        <v>3213497.5440000002</v>
      </c>
      <c r="E7" s="11">
        <v>16141862.9989</v>
      </c>
      <c r="F7" s="11">
        <v>237316313</v>
      </c>
      <c r="G7" s="11">
        <v>7335314</v>
      </c>
      <c r="H7" s="11">
        <v>60843871</v>
      </c>
      <c r="I7" s="11">
        <v>92966</v>
      </c>
      <c r="J7" s="11">
        <v>305588464</v>
      </c>
    </row>
    <row r="8" spans="1:10" ht="12" customHeight="1" x14ac:dyDescent="0.2">
      <c r="A8" s="2" t="str">
        <f>"Nov "&amp;RIGHT(A6,4)-1</f>
        <v>Nov 2024</v>
      </c>
      <c r="B8" s="11">
        <v>12691288.9846</v>
      </c>
      <c r="C8" s="11">
        <v>395800.88589999999</v>
      </c>
      <c r="D8" s="11">
        <v>3195772.7560999999</v>
      </c>
      <c r="E8" s="11">
        <v>16281276.159499999</v>
      </c>
      <c r="F8" s="11">
        <v>186055551</v>
      </c>
      <c r="G8" s="11">
        <v>5809885</v>
      </c>
      <c r="H8" s="11">
        <v>46910133</v>
      </c>
      <c r="I8" s="11">
        <v>13808</v>
      </c>
      <c r="J8" s="11">
        <v>238789377</v>
      </c>
    </row>
    <row r="9" spans="1:10" ht="12" customHeight="1" x14ac:dyDescent="0.2">
      <c r="A9" s="2" t="str">
        <f>"Dec "&amp;RIGHT(A6,4)-1</f>
        <v>Dec 2024</v>
      </c>
      <c r="B9" s="11">
        <v>12145691.3335</v>
      </c>
      <c r="C9" s="11">
        <v>372291.16330000001</v>
      </c>
      <c r="D9" s="11">
        <v>3005044.5616000001</v>
      </c>
      <c r="E9" s="11">
        <v>15536368.9319</v>
      </c>
      <c r="F9" s="11">
        <v>165330471</v>
      </c>
      <c r="G9" s="11">
        <v>5062777</v>
      </c>
      <c r="H9" s="11">
        <v>40865516</v>
      </c>
      <c r="I9" s="11">
        <v>7770</v>
      </c>
      <c r="J9" s="11">
        <v>211266534</v>
      </c>
    </row>
    <row r="10" spans="1:10" ht="12" customHeight="1" x14ac:dyDescent="0.2">
      <c r="A10" s="2" t="str">
        <f>"Jan "&amp;RIGHT(A6,4)</f>
        <v>Jan 2025</v>
      </c>
      <c r="B10" s="11">
        <v>11835259.0393</v>
      </c>
      <c r="C10" s="11">
        <v>363830.85019999999</v>
      </c>
      <c r="D10" s="11">
        <v>3015386.3527000002</v>
      </c>
      <c r="E10" s="11">
        <v>15179911.542400001</v>
      </c>
      <c r="F10" s="11">
        <v>184452726</v>
      </c>
      <c r="G10" s="11">
        <v>5697305</v>
      </c>
      <c r="H10" s="11">
        <v>47218579</v>
      </c>
      <c r="I10" s="11">
        <v>70912</v>
      </c>
      <c r="J10" s="11">
        <v>237439522</v>
      </c>
    </row>
    <row r="11" spans="1:10" ht="12" customHeight="1" x14ac:dyDescent="0.2">
      <c r="A11" s="2" t="str">
        <f>"Feb "&amp;RIGHT(A6,4)</f>
        <v>Feb 2025</v>
      </c>
      <c r="B11" s="11">
        <v>12153786.3994</v>
      </c>
      <c r="C11" s="11">
        <v>363956.84480000002</v>
      </c>
      <c r="D11" s="11">
        <v>2956547.4108000002</v>
      </c>
      <c r="E11" s="11">
        <v>15504188.7809</v>
      </c>
      <c r="F11" s="11">
        <v>194472850</v>
      </c>
      <c r="G11" s="11">
        <v>5809783</v>
      </c>
      <c r="H11" s="11">
        <v>47194878</v>
      </c>
      <c r="I11" s="11">
        <v>4375</v>
      </c>
      <c r="J11" s="11">
        <v>247481886</v>
      </c>
    </row>
    <row r="12" spans="1:10" ht="12" customHeight="1" x14ac:dyDescent="0.2">
      <c r="A12" s="2" t="str">
        <f>"Mar "&amp;RIGHT(A6,4)</f>
        <v>Mar 2025</v>
      </c>
      <c r="B12" s="11">
        <v>12256079.3695</v>
      </c>
      <c r="C12" s="11">
        <v>364669.04889999999</v>
      </c>
      <c r="D12" s="11">
        <v>3109159.4632000001</v>
      </c>
      <c r="E12" s="11">
        <v>15709135.9224</v>
      </c>
      <c r="F12" s="11">
        <v>201791266</v>
      </c>
      <c r="G12" s="11">
        <v>6015941</v>
      </c>
      <c r="H12" s="11">
        <v>51291767</v>
      </c>
      <c r="I12" s="11">
        <v>17405</v>
      </c>
      <c r="J12" s="11">
        <v>259116379</v>
      </c>
    </row>
    <row r="13" spans="1:10" ht="12" customHeight="1" x14ac:dyDescent="0.2">
      <c r="A13" s="2" t="str">
        <f>"Apr "&amp;RIGHT(A6,4)</f>
        <v>Apr 2025</v>
      </c>
      <c r="B13" s="11">
        <v>12477536.679400001</v>
      </c>
      <c r="C13" s="11">
        <v>380007.09720000002</v>
      </c>
      <c r="D13" s="11">
        <v>3095129.5295000002</v>
      </c>
      <c r="E13" s="11">
        <v>15966490.8309</v>
      </c>
      <c r="F13" s="11">
        <v>216530656</v>
      </c>
      <c r="G13" s="11">
        <v>6587215</v>
      </c>
      <c r="H13" s="11">
        <v>53652376</v>
      </c>
      <c r="I13" s="11">
        <v>138</v>
      </c>
      <c r="J13" s="11">
        <v>276770385</v>
      </c>
    </row>
    <row r="14" spans="1:10" ht="12" customHeight="1" x14ac:dyDescent="0.2">
      <c r="A14" s="2" t="str">
        <f>"May "&amp;RIGHT(A6,4)</f>
        <v>May 2025</v>
      </c>
      <c r="B14" s="11">
        <v>11937158.0231</v>
      </c>
      <c r="C14" s="11">
        <v>334925.67479999998</v>
      </c>
      <c r="D14" s="11">
        <v>3022703.0954</v>
      </c>
      <c r="E14" s="11">
        <v>15283163.9693</v>
      </c>
      <c r="F14" s="11">
        <v>210485737</v>
      </c>
      <c r="G14" s="11">
        <v>5930273</v>
      </c>
      <c r="H14" s="11">
        <v>53520694</v>
      </c>
      <c r="I14" s="11">
        <v>350959</v>
      </c>
      <c r="J14" s="11">
        <v>270287663</v>
      </c>
    </row>
    <row r="15" spans="1:10" ht="12" customHeight="1" x14ac:dyDescent="0.2">
      <c r="A15" s="2" t="str">
        <f>"Jun "&amp;RIGHT(A6,4)</f>
        <v>Jun 2025</v>
      </c>
      <c r="B15" s="11">
        <v>4532437.1080999998</v>
      </c>
      <c r="C15" s="11">
        <v>88335.479300000006</v>
      </c>
      <c r="D15" s="11">
        <v>1154709.9541</v>
      </c>
      <c r="E15" s="11">
        <v>6647543.6896000002</v>
      </c>
      <c r="F15" s="11">
        <v>43678691</v>
      </c>
      <c r="G15" s="11">
        <v>839342</v>
      </c>
      <c r="H15" s="11">
        <v>10971770</v>
      </c>
      <c r="I15" s="11">
        <v>10197705</v>
      </c>
      <c r="J15" s="11">
        <v>65687508</v>
      </c>
    </row>
    <row r="16" spans="1:10" ht="12" customHeight="1" x14ac:dyDescent="0.2">
      <c r="A16" s="2" t="str">
        <f>"Jul "&amp;RIGHT(A6,4)</f>
        <v>Jul 2025</v>
      </c>
      <c r="B16" s="11">
        <v>657910.5845</v>
      </c>
      <c r="C16" s="11">
        <v>6357.2511000000004</v>
      </c>
      <c r="D16" s="11">
        <v>69861.013099999996</v>
      </c>
      <c r="E16" s="11">
        <v>1225009.7089</v>
      </c>
      <c r="F16" s="11">
        <v>8007837</v>
      </c>
      <c r="G16" s="11">
        <v>75825</v>
      </c>
      <c r="H16" s="11">
        <v>833255</v>
      </c>
      <c r="I16" s="11">
        <v>5847907</v>
      </c>
      <c r="J16" s="11">
        <v>14764824</v>
      </c>
    </row>
    <row r="17" spans="1:10" ht="12" customHeight="1" x14ac:dyDescent="0.2">
      <c r="A17" s="2" t="str">
        <f>"Aug "&amp;RIGHT(A6,4)</f>
        <v>Aug 2025</v>
      </c>
      <c r="B17" s="11">
        <v>9083874.1240999997</v>
      </c>
      <c r="C17" s="11">
        <v>259545.70929999999</v>
      </c>
      <c r="D17" s="11">
        <v>1758807.1640999999</v>
      </c>
      <c r="E17" s="11">
        <v>11272406.688100001</v>
      </c>
      <c r="F17" s="11">
        <v>116226290</v>
      </c>
      <c r="G17" s="11">
        <v>3284117</v>
      </c>
      <c r="H17" s="11">
        <v>22254764</v>
      </c>
      <c r="I17" s="11">
        <v>410538</v>
      </c>
      <c r="J17" s="11">
        <v>142175709</v>
      </c>
    </row>
    <row r="18" spans="1:10" ht="12" customHeight="1" x14ac:dyDescent="0.2">
      <c r="A18" s="2" t="str">
        <f>"Sep "&amp;RIGHT(A6,4)</f>
        <v>Sep 2025</v>
      </c>
      <c r="B18" s="11">
        <v>12404899.679199999</v>
      </c>
      <c r="C18" s="11">
        <v>374441.14409999998</v>
      </c>
      <c r="D18" s="11">
        <v>2953152.6842999998</v>
      </c>
      <c r="E18" s="11">
        <v>15729368.9318</v>
      </c>
      <c r="F18" s="11">
        <v>235619822</v>
      </c>
      <c r="G18" s="11">
        <v>7115443</v>
      </c>
      <c r="H18" s="11">
        <v>56118271</v>
      </c>
      <c r="I18" s="11">
        <v>4899</v>
      </c>
      <c r="J18" s="11">
        <v>298858435</v>
      </c>
    </row>
    <row r="19" spans="1:10" ht="12" customHeight="1" x14ac:dyDescent="0.2">
      <c r="A19" s="12" t="s">
        <v>55</v>
      </c>
      <c r="B19" s="13">
        <v>12275764.0813</v>
      </c>
      <c r="C19" s="13">
        <v>370815.63929999998</v>
      </c>
      <c r="D19" s="13">
        <v>3062932.5997000001</v>
      </c>
      <c r="E19" s="13">
        <v>15703529.7853</v>
      </c>
      <c r="F19" s="13">
        <v>1999968210</v>
      </c>
      <c r="G19" s="13">
        <v>59563220</v>
      </c>
      <c r="H19" s="13">
        <v>491675874</v>
      </c>
      <c r="I19" s="13">
        <v>17019382</v>
      </c>
      <c r="J19" s="13">
        <v>2568226686</v>
      </c>
    </row>
    <row r="20" spans="1:10" ht="12" customHeight="1" x14ac:dyDescent="0.2">
      <c r="A20" s="14" t="s">
        <v>424</v>
      </c>
      <c r="B20" s="15">
        <v>12259622.1315</v>
      </c>
      <c r="C20" s="15">
        <v>370362.45120000001</v>
      </c>
      <c r="D20" s="15">
        <v>3076655.0891999998</v>
      </c>
      <c r="E20" s="15">
        <v>15700299.892000001</v>
      </c>
      <c r="F20" s="15">
        <v>1640114261</v>
      </c>
      <c r="G20" s="15">
        <v>49087835</v>
      </c>
      <c r="H20" s="15">
        <v>412469584</v>
      </c>
      <c r="I20" s="15">
        <v>10756038</v>
      </c>
      <c r="J20" s="15">
        <v>2112427718</v>
      </c>
    </row>
    <row r="21" spans="1:10" ht="12" customHeight="1" x14ac:dyDescent="0.2">
      <c r="A21" s="3" t="str">
        <f>"FY "&amp;RIGHT(A6,4)+1</f>
        <v>FY 2026</v>
      </c>
    </row>
    <row r="22" spans="1:10" ht="12" customHeight="1" x14ac:dyDescent="0.2">
      <c r="A22" s="2" t="str">
        <f>"Oct "&amp;RIGHT(A6,4)</f>
        <v>Oct 2025</v>
      </c>
      <c r="B22" s="11">
        <v>12502400.248199999</v>
      </c>
      <c r="C22" s="11">
        <v>369539.38559999998</v>
      </c>
      <c r="D22" s="11">
        <v>3198632.0384999998</v>
      </c>
      <c r="E22" s="11">
        <v>16049918.0151</v>
      </c>
      <c r="F22" s="11">
        <v>237820575</v>
      </c>
      <c r="G22" s="11">
        <v>7043178</v>
      </c>
      <c r="H22" s="11">
        <v>60963826</v>
      </c>
      <c r="I22" s="11">
        <v>17966</v>
      </c>
      <c r="J22" s="11">
        <v>305845545</v>
      </c>
    </row>
    <row r="23" spans="1:10" ht="12" customHeight="1" x14ac:dyDescent="0.2">
      <c r="A23" s="2" t="str">
        <f>"Nov "&amp;RIGHT(A6,4)</f>
        <v>Nov 2025</v>
      </c>
      <c r="B23" s="11">
        <v>12678167.6314</v>
      </c>
      <c r="C23" s="11">
        <v>384747.63909999997</v>
      </c>
      <c r="D23" s="11">
        <v>3213435.1255999999</v>
      </c>
      <c r="E23" s="11">
        <v>16263829.5572</v>
      </c>
      <c r="F23" s="11">
        <v>177965626</v>
      </c>
      <c r="G23" s="11">
        <v>5406108</v>
      </c>
      <c r="H23" s="11">
        <v>45152135</v>
      </c>
      <c r="I23" s="11">
        <v>0</v>
      </c>
      <c r="J23" s="11">
        <v>228523869</v>
      </c>
    </row>
    <row r="24" spans="1:10" ht="12" customHeight="1" x14ac:dyDescent="0.2">
      <c r="A24" s="2" t="str">
        <f>"Dec "&amp;RIGHT(A6,4)</f>
        <v>Dec 2025</v>
      </c>
      <c r="B24" s="11">
        <v>11931957.7247</v>
      </c>
      <c r="C24" s="11">
        <v>356060.34710000001</v>
      </c>
      <c r="D24" s="11">
        <v>2977789.0490000001</v>
      </c>
      <c r="E24" s="11">
        <v>15291798.273700001</v>
      </c>
      <c r="F24" s="11">
        <v>163053538</v>
      </c>
      <c r="G24" s="11">
        <v>4870080</v>
      </c>
      <c r="H24" s="11">
        <v>40729250</v>
      </c>
      <c r="I24" s="11">
        <v>241547</v>
      </c>
      <c r="J24" s="11">
        <v>208894415</v>
      </c>
    </row>
    <row r="25" spans="1:10" ht="12" customHeight="1" x14ac:dyDescent="0.2">
      <c r="A25" s="2" t="str">
        <f>"Jan "&amp;RIGHT(A6,4)+1</f>
        <v>Jan 2026</v>
      </c>
      <c r="B25" s="11">
        <v>11777458.8211</v>
      </c>
      <c r="C25" s="11">
        <v>352023.53090000001</v>
      </c>
      <c r="D25" s="11">
        <v>3001787.8265</v>
      </c>
      <c r="E25" s="11">
        <v>15139099.2447</v>
      </c>
      <c r="F25" s="11">
        <v>177982759</v>
      </c>
      <c r="G25" s="11">
        <v>5329324</v>
      </c>
      <c r="H25" s="11">
        <v>45444405</v>
      </c>
      <c r="I25" s="11">
        <v>69036</v>
      </c>
      <c r="J25" s="11">
        <v>228825524</v>
      </c>
    </row>
    <row r="26" spans="1:10" ht="12" customHeight="1" x14ac:dyDescent="0.2">
      <c r="A26" s="2" t="str">
        <f>"Feb "&amp;RIGHT(A6,4)+1</f>
        <v>Feb 2026</v>
      </c>
      <c r="B26" s="11">
        <v>12022395.3062</v>
      </c>
      <c r="C26" s="11">
        <v>368260.4045</v>
      </c>
      <c r="D26" s="11">
        <v>3010489.7662999998</v>
      </c>
      <c r="E26" s="11">
        <v>15399175.836100001</v>
      </c>
      <c r="F26" s="11">
        <v>193014475</v>
      </c>
      <c r="G26" s="11">
        <v>5916264</v>
      </c>
      <c r="H26" s="11">
        <v>48364831</v>
      </c>
      <c r="I26" s="11">
        <v>11442</v>
      </c>
      <c r="J26" s="11">
        <v>247307012</v>
      </c>
    </row>
    <row r="27" spans="1:10" ht="12" customHeight="1" x14ac:dyDescent="0.2">
      <c r="A27" s="2" t="str">
        <f>"Mar "&amp;RIGHT(A6,4)+1</f>
        <v>Mar 2026</v>
      </c>
      <c r="B27" s="11">
        <v>11943459.731000001</v>
      </c>
      <c r="C27" s="11">
        <v>351330.73499999999</v>
      </c>
      <c r="D27" s="11">
        <v>3068029.2996</v>
      </c>
      <c r="E27" s="11">
        <v>15350006.4725</v>
      </c>
      <c r="F27" s="11">
        <v>206858593</v>
      </c>
      <c r="G27" s="11">
        <v>6093614</v>
      </c>
      <c r="H27" s="11">
        <v>53213068</v>
      </c>
      <c r="I27" s="11">
        <v>18824</v>
      </c>
      <c r="J27" s="11">
        <v>266184099</v>
      </c>
    </row>
    <row r="28" spans="1:10" ht="12" customHeight="1" x14ac:dyDescent="0.2">
      <c r="A28" s="2" t="str">
        <f>"Apr "&amp;RIGHT(A6,4)+1</f>
        <v>Apr 2026</v>
      </c>
      <c r="B28" s="11">
        <v>12209202.990599999</v>
      </c>
      <c r="C28" s="11">
        <v>376165.41609999997</v>
      </c>
      <c r="D28" s="11">
        <v>3085786.7223</v>
      </c>
      <c r="E28" s="11">
        <v>15679045.307499999</v>
      </c>
      <c r="F28" s="11">
        <v>212060533</v>
      </c>
      <c r="G28" s="11">
        <v>6529565</v>
      </c>
      <c r="H28" s="11">
        <v>53563789</v>
      </c>
      <c r="I28" s="11">
        <v>1717</v>
      </c>
      <c r="J28" s="11">
        <v>272155604</v>
      </c>
    </row>
    <row r="29" spans="1:10" ht="12" customHeight="1" x14ac:dyDescent="0.2">
      <c r="A29" s="2" t="str">
        <f>"May "&amp;RIGHT(A6,4)+1</f>
        <v>May 2026</v>
      </c>
      <c r="B29" s="11">
        <v>11686847.456</v>
      </c>
      <c r="C29" s="11">
        <v>329034.10690000001</v>
      </c>
      <c r="D29" s="11">
        <v>2981269.9967</v>
      </c>
      <c r="E29" s="11">
        <v>15005310.6796</v>
      </c>
      <c r="F29" s="11">
        <v>195166333</v>
      </c>
      <c r="G29" s="11">
        <v>5522087</v>
      </c>
      <c r="H29" s="11">
        <v>50033817</v>
      </c>
      <c r="I29" s="11">
        <v>307215</v>
      </c>
      <c r="J29" s="11">
        <v>251029452</v>
      </c>
    </row>
    <row r="30" spans="1:10" ht="12" customHeight="1" x14ac:dyDescent="0.2">
      <c r="A30" s="2" t="str">
        <f>"Jun "&amp;RIGHT(A6,4)+1</f>
        <v>Jun 2026</v>
      </c>
      <c r="B30" s="11">
        <v>5021542.0012999997</v>
      </c>
      <c r="C30" s="11">
        <v>107529.234</v>
      </c>
      <c r="D30" s="11">
        <v>1307911.4824000001</v>
      </c>
      <c r="E30" s="11">
        <v>6975449.8376000002</v>
      </c>
      <c r="F30" s="11">
        <v>48773810</v>
      </c>
      <c r="G30" s="11">
        <v>1047586</v>
      </c>
      <c r="H30" s="11">
        <v>12742114</v>
      </c>
      <c r="I30" s="11">
        <v>10269121</v>
      </c>
      <c r="J30" s="11">
        <v>72832631</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12093986.238700001</v>
      </c>
      <c r="C34" s="13">
        <v>360895.19569999998</v>
      </c>
      <c r="D34" s="13">
        <v>3067152.4780999999</v>
      </c>
      <c r="E34" s="13">
        <v>15522272.9233</v>
      </c>
      <c r="F34" s="13">
        <v>1612696242</v>
      </c>
      <c r="G34" s="13">
        <v>47757806</v>
      </c>
      <c r="H34" s="13">
        <v>410207235</v>
      </c>
      <c r="I34" s="13">
        <v>10936868</v>
      </c>
      <c r="J34" s="13">
        <v>2081598151</v>
      </c>
    </row>
    <row r="35" spans="1:10" ht="12" customHeight="1" x14ac:dyDescent="0.2">
      <c r="A35" s="14" t="str">
        <f>"Total "&amp;MID(A20,7,LEN(A20)-13)&amp;" Months"</f>
        <v>Total 9 Months</v>
      </c>
      <c r="B35" s="15">
        <v>12093986.238700001</v>
      </c>
      <c r="C35" s="15">
        <v>360895.19569999998</v>
      </c>
      <c r="D35" s="15">
        <v>3067152.4780999999</v>
      </c>
      <c r="E35" s="15">
        <v>15522272.9233</v>
      </c>
      <c r="F35" s="15">
        <v>1612696242</v>
      </c>
      <c r="G35" s="15">
        <v>47757806</v>
      </c>
      <c r="H35" s="15">
        <v>410207235</v>
      </c>
      <c r="I35" s="15">
        <v>10936868</v>
      </c>
      <c r="J35" s="15">
        <v>2081598151</v>
      </c>
    </row>
    <row r="36" spans="1:10" ht="12" customHeight="1" x14ac:dyDescent="0.2">
      <c r="A36" s="75"/>
      <c r="B36" s="75"/>
      <c r="C36" s="75"/>
      <c r="D36" s="75"/>
      <c r="E36" s="75"/>
      <c r="F36" s="75"/>
      <c r="G36" s="75"/>
      <c r="H36" s="75"/>
      <c r="I36" s="75"/>
      <c r="J36" s="75"/>
    </row>
    <row r="37" spans="1:10" ht="69.95" customHeight="1" x14ac:dyDescent="0.2">
      <c r="A37" s="76" t="s">
        <v>436</v>
      </c>
      <c r="B37" s="76"/>
      <c r="C37" s="76"/>
      <c r="D37" s="76"/>
      <c r="E37" s="76"/>
      <c r="F37" s="76"/>
      <c r="G37" s="76"/>
      <c r="H37" s="76"/>
      <c r="I37" s="76"/>
      <c r="J37" s="76"/>
    </row>
  </sheetData>
  <mergeCells count="8">
    <mergeCell ref="B5:J5"/>
    <mergeCell ref="A36:J36"/>
    <mergeCell ref="A37:J37"/>
    <mergeCell ref="A3:A4"/>
    <mergeCell ref="A1:H1"/>
    <mergeCell ref="A2:H2"/>
    <mergeCell ref="B3:E3"/>
    <mergeCell ref="F3:J3"/>
  </mergeCells>
  <phoneticPr fontId="0" type="noConversion"/>
  <pageMargins left="0.75" right="0.5" top="0.75" bottom="0.5" header="0.5" footer="0.25"/>
  <pageSetup scale="3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L37"/>
  <sheetViews>
    <sheetView showGridLines="0" zoomScaleNormal="100" workbookViewId="0">
      <selection sqref="A1:I1"/>
    </sheetView>
  </sheetViews>
  <sheetFormatPr defaultRowHeight="12.75" x14ac:dyDescent="0.2"/>
  <cols>
    <col min="1" max="7" width="11.42578125" customWidth="1"/>
    <col min="8" max="8" width="14.85546875" customWidth="1"/>
    <col min="9" max="10" width="11.42578125" customWidth="1"/>
    <col min="12" max="12" width="9.85546875" bestFit="1" customWidth="1"/>
  </cols>
  <sheetData>
    <row r="1" spans="1:12" ht="12" customHeight="1" x14ac:dyDescent="0.2">
      <c r="A1" s="81" t="s">
        <v>426</v>
      </c>
      <c r="B1" s="81"/>
      <c r="C1" s="81"/>
      <c r="D1" s="81"/>
      <c r="E1" s="81"/>
      <c r="F1" s="81"/>
      <c r="G1" s="81"/>
      <c r="H1" s="81"/>
      <c r="I1" s="81"/>
      <c r="J1" s="73">
        <v>46276</v>
      </c>
    </row>
    <row r="2" spans="1:12" ht="12" customHeight="1" x14ac:dyDescent="0.2">
      <c r="A2" s="82" t="s">
        <v>89</v>
      </c>
      <c r="B2" s="82"/>
      <c r="C2" s="82"/>
      <c r="D2" s="82"/>
      <c r="E2" s="82"/>
      <c r="F2" s="82"/>
      <c r="G2" s="82"/>
      <c r="H2" s="82"/>
      <c r="I2" s="82"/>
      <c r="J2" s="1"/>
    </row>
    <row r="3" spans="1:12" ht="24" customHeight="1" x14ac:dyDescent="0.2">
      <c r="A3" s="77" t="s">
        <v>50</v>
      </c>
      <c r="B3" s="84" t="s">
        <v>90</v>
      </c>
      <c r="C3" s="84"/>
      <c r="D3" s="80"/>
      <c r="E3" s="84" t="s">
        <v>91</v>
      </c>
      <c r="F3" s="84"/>
      <c r="G3" s="80"/>
      <c r="H3" s="79" t="s">
        <v>390</v>
      </c>
      <c r="I3" s="79" t="s">
        <v>393</v>
      </c>
      <c r="J3" s="83" t="s">
        <v>439</v>
      </c>
    </row>
    <row r="4" spans="1:12" ht="24" customHeight="1" x14ac:dyDescent="0.2">
      <c r="A4" s="78"/>
      <c r="B4" s="10" t="s">
        <v>78</v>
      </c>
      <c r="C4" s="10" t="s">
        <v>79</v>
      </c>
      <c r="D4" s="10" t="s">
        <v>92</v>
      </c>
      <c r="E4" s="10" t="s">
        <v>78</v>
      </c>
      <c r="F4" s="10" t="s">
        <v>79</v>
      </c>
      <c r="G4" s="10" t="s">
        <v>92</v>
      </c>
      <c r="H4" s="89"/>
      <c r="I4" s="80"/>
      <c r="J4" s="84"/>
    </row>
    <row r="5" spans="1:12" ht="12" customHeight="1" x14ac:dyDescent="0.2">
      <c r="A5" s="1"/>
      <c r="B5" s="114" t="str">
        <f>REPT("-",120)&amp;" Number "&amp;REPT("-",120)</f>
        <v>------------------------------------------------------------------------------------------------------------------------ Number ------------------------------------------------------------------------------------------------------------------------</v>
      </c>
      <c r="C5" s="114"/>
      <c r="D5" s="114"/>
      <c r="E5" s="114"/>
      <c r="F5" s="114"/>
      <c r="G5" s="114"/>
      <c r="H5" s="114"/>
      <c r="I5" s="114"/>
      <c r="J5" s="114"/>
    </row>
    <row r="6" spans="1:12" ht="12" customHeight="1" x14ac:dyDescent="0.2">
      <c r="A6" s="3" t="s">
        <v>423</v>
      </c>
    </row>
    <row r="7" spans="1:12" ht="12" customHeight="1" x14ac:dyDescent="0.2">
      <c r="A7" s="2" t="str">
        <f>"Oct "&amp;RIGHT(A6,4)-1</f>
        <v>Oct 2024</v>
      </c>
      <c r="B7" s="11">
        <v>12089243</v>
      </c>
      <c r="C7" s="11">
        <v>1389095</v>
      </c>
      <c r="D7" s="11">
        <v>13478338</v>
      </c>
      <c r="E7" s="11">
        <v>225227070</v>
      </c>
      <c r="F7" s="11">
        <v>5946219</v>
      </c>
      <c r="G7" s="11">
        <v>231173289</v>
      </c>
      <c r="H7" s="11">
        <v>92966</v>
      </c>
      <c r="I7" s="11">
        <v>14963507</v>
      </c>
      <c r="J7" s="16">
        <v>20.424900000000001</v>
      </c>
      <c r="L7" s="74"/>
    </row>
    <row r="8" spans="1:12" ht="12" customHeight="1" x14ac:dyDescent="0.2">
      <c r="A8" s="2" t="str">
        <f>"Nov "&amp;RIGHT(A6,4)-1</f>
        <v>Nov 2024</v>
      </c>
      <c r="B8" s="11">
        <v>9482956</v>
      </c>
      <c r="C8" s="11">
        <v>1103262</v>
      </c>
      <c r="D8" s="11">
        <v>10586218</v>
      </c>
      <c r="E8" s="11">
        <v>176572595</v>
      </c>
      <c r="F8" s="11">
        <v>4706623</v>
      </c>
      <c r="G8" s="11">
        <v>181279218</v>
      </c>
      <c r="H8" s="11">
        <v>13808</v>
      </c>
      <c r="I8" s="11">
        <v>15092743</v>
      </c>
      <c r="J8" s="16">
        <v>15.8347</v>
      </c>
      <c r="L8" s="74"/>
    </row>
    <row r="9" spans="1:12" ht="12" customHeight="1" x14ac:dyDescent="0.2">
      <c r="A9" s="2" t="str">
        <f>"Dec "&amp;RIGHT(A6,4)-1</f>
        <v>Dec 2024</v>
      </c>
      <c r="B9" s="11">
        <v>8428593</v>
      </c>
      <c r="C9" s="11">
        <v>966026</v>
      </c>
      <c r="D9" s="11">
        <v>9394619</v>
      </c>
      <c r="E9" s="11">
        <v>156901878</v>
      </c>
      <c r="F9" s="11">
        <v>4096751</v>
      </c>
      <c r="G9" s="11">
        <v>160998629</v>
      </c>
      <c r="H9" s="11">
        <v>7770</v>
      </c>
      <c r="I9" s="11">
        <v>14402214</v>
      </c>
      <c r="J9" s="16">
        <v>14.6699</v>
      </c>
      <c r="L9" s="74"/>
    </row>
    <row r="10" spans="1:12" ht="12" customHeight="1" x14ac:dyDescent="0.2">
      <c r="A10" s="2" t="str">
        <f>"Jan "&amp;RIGHT(A6,4)</f>
        <v>Jan 2025</v>
      </c>
      <c r="B10" s="11">
        <v>9961681</v>
      </c>
      <c r="C10" s="11">
        <v>1135791</v>
      </c>
      <c r="D10" s="11">
        <v>11097472</v>
      </c>
      <c r="E10" s="11">
        <v>174491045</v>
      </c>
      <c r="F10" s="11">
        <v>4561514</v>
      </c>
      <c r="G10" s="11">
        <v>179052559</v>
      </c>
      <c r="H10" s="11">
        <v>70912</v>
      </c>
      <c r="I10" s="11">
        <v>14071778</v>
      </c>
      <c r="J10" s="16">
        <v>16.892399999999999</v>
      </c>
      <c r="L10" s="74"/>
    </row>
    <row r="11" spans="1:12" ht="12" customHeight="1" x14ac:dyDescent="0.2">
      <c r="A11" s="2" t="str">
        <f>"Feb "&amp;RIGHT(A6,4)</f>
        <v>Feb 2025</v>
      </c>
      <c r="B11" s="11">
        <v>9791432</v>
      </c>
      <c r="C11" s="11">
        <v>1105934</v>
      </c>
      <c r="D11" s="11">
        <v>10897366</v>
      </c>
      <c r="E11" s="11">
        <v>184681418</v>
      </c>
      <c r="F11" s="11">
        <v>4703849</v>
      </c>
      <c r="G11" s="11">
        <v>189385267</v>
      </c>
      <c r="H11" s="11">
        <v>4375</v>
      </c>
      <c r="I11" s="11">
        <v>14372383</v>
      </c>
      <c r="J11" s="16">
        <v>17.219899999999999</v>
      </c>
      <c r="L11" s="74"/>
    </row>
    <row r="12" spans="1:12" ht="12" customHeight="1" x14ac:dyDescent="0.2">
      <c r="A12" s="2" t="str">
        <f>"Mar "&amp;RIGHT(A6,4)</f>
        <v>Mar 2025</v>
      </c>
      <c r="B12" s="11">
        <v>10826245</v>
      </c>
      <c r="C12" s="11">
        <v>1196796</v>
      </c>
      <c r="D12" s="11">
        <v>12023041</v>
      </c>
      <c r="E12" s="11">
        <v>190965021</v>
      </c>
      <c r="F12" s="11">
        <v>4819145</v>
      </c>
      <c r="G12" s="11">
        <v>195784166</v>
      </c>
      <c r="H12" s="11">
        <v>17405</v>
      </c>
      <c r="I12" s="11">
        <v>14562369</v>
      </c>
      <c r="J12" s="16">
        <v>17.796099999999999</v>
      </c>
      <c r="L12" s="74"/>
    </row>
    <row r="13" spans="1:12" ht="12" customHeight="1" x14ac:dyDescent="0.2">
      <c r="A13" s="2" t="str">
        <f>"Apr "&amp;RIGHT(A6,4)</f>
        <v>Apr 2025</v>
      </c>
      <c r="B13" s="11">
        <v>11281308</v>
      </c>
      <c r="C13" s="11">
        <v>1272421</v>
      </c>
      <c r="D13" s="11">
        <v>12553729</v>
      </c>
      <c r="E13" s="11">
        <v>205249348</v>
      </c>
      <c r="F13" s="11">
        <v>5314794</v>
      </c>
      <c r="G13" s="11">
        <v>210564142</v>
      </c>
      <c r="H13" s="11">
        <v>138</v>
      </c>
      <c r="I13" s="11">
        <v>14800937</v>
      </c>
      <c r="J13" s="16">
        <v>18.6995</v>
      </c>
      <c r="L13" s="74"/>
    </row>
    <row r="14" spans="1:12" ht="12" customHeight="1" x14ac:dyDescent="0.2">
      <c r="A14" s="2" t="str">
        <f>"May "&amp;RIGHT(A6,4)</f>
        <v>May 2025</v>
      </c>
      <c r="B14" s="11">
        <v>11794335</v>
      </c>
      <c r="C14" s="11">
        <v>1257402</v>
      </c>
      <c r="D14" s="11">
        <v>13051737</v>
      </c>
      <c r="E14" s="11">
        <v>198691402</v>
      </c>
      <c r="F14" s="11">
        <v>4672871</v>
      </c>
      <c r="G14" s="11">
        <v>203364273</v>
      </c>
      <c r="H14" s="11">
        <v>350959</v>
      </c>
      <c r="I14" s="11">
        <v>14167493</v>
      </c>
      <c r="J14" s="16">
        <v>19.1006</v>
      </c>
      <c r="L14" s="74"/>
    </row>
    <row r="15" spans="1:12" ht="12" customHeight="1" x14ac:dyDescent="0.2">
      <c r="A15" s="2" t="str">
        <f>"Jun "&amp;RIGHT(A6,4)</f>
        <v>Jun 2025</v>
      </c>
      <c r="B15" s="11">
        <v>3065829</v>
      </c>
      <c r="C15" s="11">
        <v>237229</v>
      </c>
      <c r="D15" s="11">
        <v>3303058</v>
      </c>
      <c r="E15" s="11">
        <v>40612862</v>
      </c>
      <c r="F15" s="11">
        <v>602113</v>
      </c>
      <c r="G15" s="11">
        <v>41214975</v>
      </c>
      <c r="H15" s="11">
        <v>10197705</v>
      </c>
      <c r="I15" s="11">
        <v>6162273</v>
      </c>
      <c r="J15" s="16">
        <v>10.25</v>
      </c>
      <c r="L15" s="74"/>
    </row>
    <row r="16" spans="1:12" ht="12" customHeight="1" x14ac:dyDescent="0.2">
      <c r="A16" s="2" t="str">
        <f>"Jul "&amp;RIGHT(A6,4)</f>
        <v>Jul 2025</v>
      </c>
      <c r="B16" s="11">
        <v>287544</v>
      </c>
      <c r="C16" s="11">
        <v>23562</v>
      </c>
      <c r="D16" s="11">
        <v>311106</v>
      </c>
      <c r="E16" s="11">
        <v>7720293</v>
      </c>
      <c r="F16" s="11">
        <v>52263</v>
      </c>
      <c r="G16" s="11">
        <v>7772556</v>
      </c>
      <c r="H16" s="11">
        <v>5847907</v>
      </c>
      <c r="I16" s="11">
        <v>1135584</v>
      </c>
      <c r="J16" s="16">
        <v>12.8666</v>
      </c>
      <c r="L16" s="74"/>
    </row>
    <row r="17" spans="1:12" ht="12" customHeight="1" x14ac:dyDescent="0.2">
      <c r="A17" s="2" t="str">
        <f>"Aug "&amp;RIGHT(A6,4)</f>
        <v>Aug 2025</v>
      </c>
      <c r="B17" s="11">
        <v>3946964</v>
      </c>
      <c r="C17" s="11">
        <v>435779</v>
      </c>
      <c r="D17" s="11">
        <v>4382743</v>
      </c>
      <c r="E17" s="11">
        <v>112279326</v>
      </c>
      <c r="F17" s="11">
        <v>2848338</v>
      </c>
      <c r="G17" s="11">
        <v>115127664</v>
      </c>
      <c r="H17" s="11">
        <v>410538</v>
      </c>
      <c r="I17" s="11">
        <v>10449521</v>
      </c>
      <c r="J17" s="16">
        <v>13.649800000000001</v>
      </c>
      <c r="L17" s="74"/>
    </row>
    <row r="18" spans="1:12" ht="12" customHeight="1" x14ac:dyDescent="0.2">
      <c r="A18" s="2" t="str">
        <f>"Sep "&amp;RIGHT(A6,4)</f>
        <v>Sep 2025</v>
      </c>
      <c r="B18" s="11">
        <v>10942973</v>
      </c>
      <c r="C18" s="11">
        <v>1294490</v>
      </c>
      <c r="D18" s="11">
        <v>12237463</v>
      </c>
      <c r="E18" s="11">
        <v>224676849</v>
      </c>
      <c r="F18" s="11">
        <v>5820953</v>
      </c>
      <c r="G18" s="11">
        <v>230497802</v>
      </c>
      <c r="H18" s="11">
        <v>4899</v>
      </c>
      <c r="I18" s="11">
        <v>14581125</v>
      </c>
      <c r="J18" s="16">
        <v>20.499300000000002</v>
      </c>
      <c r="L18" s="74"/>
    </row>
    <row r="19" spans="1:12" ht="12" customHeight="1" x14ac:dyDescent="0.2">
      <c r="A19" s="12" t="s">
        <v>55</v>
      </c>
      <c r="B19" s="13">
        <v>101899103</v>
      </c>
      <c r="C19" s="13">
        <v>11417787</v>
      </c>
      <c r="D19" s="13">
        <v>113316890</v>
      </c>
      <c r="E19" s="13">
        <v>1898069107</v>
      </c>
      <c r="F19" s="13">
        <v>48145433</v>
      </c>
      <c r="G19" s="13">
        <v>1946214540</v>
      </c>
      <c r="H19" s="13">
        <v>17019382</v>
      </c>
      <c r="I19" s="13">
        <v>14557172.111111112</v>
      </c>
      <c r="J19" s="17">
        <v>171.38730000000001</v>
      </c>
      <c r="L19" s="74"/>
    </row>
    <row r="20" spans="1:12" ht="12" customHeight="1" x14ac:dyDescent="0.2">
      <c r="A20" s="14" t="s">
        <v>424</v>
      </c>
      <c r="B20" s="15">
        <v>86721622</v>
      </c>
      <c r="C20" s="15">
        <v>9663956</v>
      </c>
      <c r="D20" s="15">
        <v>96385578</v>
      </c>
      <c r="E20" s="15">
        <v>1553392639</v>
      </c>
      <c r="F20" s="15">
        <v>39423879</v>
      </c>
      <c r="G20" s="15">
        <v>1592816518</v>
      </c>
      <c r="H20" s="15">
        <v>10756038</v>
      </c>
      <c r="I20" s="15">
        <v>14554178</v>
      </c>
      <c r="J20" s="18">
        <v>150.88800000000001</v>
      </c>
      <c r="L20" s="74"/>
    </row>
    <row r="21" spans="1:12" ht="12" customHeight="1" x14ac:dyDescent="0.2">
      <c r="A21" s="3" t="str">
        <f>"FY "&amp;RIGHT(A6,4)+1</f>
        <v>FY 2026</v>
      </c>
    </row>
    <row r="22" spans="1:12" ht="12" customHeight="1" x14ac:dyDescent="0.2">
      <c r="A22" s="2" t="str">
        <f>"Oct "&amp;RIGHT(A6,4)</f>
        <v>Oct 2025</v>
      </c>
      <c r="B22" s="11">
        <v>11447619</v>
      </c>
      <c r="C22" s="11">
        <v>1292403</v>
      </c>
      <c r="D22" s="11">
        <v>12740022</v>
      </c>
      <c r="E22" s="11">
        <v>226372956</v>
      </c>
      <c r="F22" s="11">
        <v>5750775</v>
      </c>
      <c r="G22" s="11">
        <v>232123731</v>
      </c>
      <c r="H22" s="11">
        <v>17966</v>
      </c>
      <c r="I22" s="11">
        <v>14878274</v>
      </c>
      <c r="J22" s="16">
        <v>20.560199999999998</v>
      </c>
      <c r="L22" s="74"/>
    </row>
    <row r="23" spans="1:12" ht="12" customHeight="1" x14ac:dyDescent="0.2">
      <c r="A23" s="2" t="str">
        <f>"Nov "&amp;RIGHT(A6,4)</f>
        <v>Nov 2025</v>
      </c>
      <c r="B23" s="11">
        <v>8561887</v>
      </c>
      <c r="C23" s="11">
        <v>995888</v>
      </c>
      <c r="D23" s="11">
        <v>9557775</v>
      </c>
      <c r="E23" s="11">
        <v>169403739</v>
      </c>
      <c r="F23" s="11">
        <v>4410220</v>
      </c>
      <c r="G23" s="11">
        <v>173813959</v>
      </c>
      <c r="H23" s="11">
        <v>0</v>
      </c>
      <c r="I23" s="11">
        <v>15076570</v>
      </c>
      <c r="J23" s="16">
        <v>15.1576</v>
      </c>
      <c r="L23" s="74"/>
    </row>
    <row r="24" spans="1:12" ht="12" customHeight="1" x14ac:dyDescent="0.2">
      <c r="A24" s="2" t="str">
        <f>"Dec "&amp;RIGHT(A6,4)</f>
        <v>Dec 2025</v>
      </c>
      <c r="B24" s="11">
        <v>7901643</v>
      </c>
      <c r="C24" s="11">
        <v>896216</v>
      </c>
      <c r="D24" s="11">
        <v>8797859</v>
      </c>
      <c r="E24" s="11">
        <v>155151895</v>
      </c>
      <c r="F24" s="11">
        <v>3973864</v>
      </c>
      <c r="G24" s="11">
        <v>159125759</v>
      </c>
      <c r="H24" s="11">
        <v>241547</v>
      </c>
      <c r="I24" s="11">
        <v>14175497</v>
      </c>
      <c r="J24" s="16">
        <v>14.754799999999999</v>
      </c>
      <c r="L24" s="74"/>
    </row>
    <row r="25" spans="1:12" ht="12" customHeight="1" x14ac:dyDescent="0.2">
      <c r="A25" s="2" t="str">
        <f>"Jan "&amp;RIGHT(A6,4)+1</f>
        <v>Jan 2026</v>
      </c>
      <c r="B25" s="11">
        <v>8970851</v>
      </c>
      <c r="C25" s="11">
        <v>1011382</v>
      </c>
      <c r="D25" s="11">
        <v>9982233</v>
      </c>
      <c r="E25" s="11">
        <v>169011908</v>
      </c>
      <c r="F25" s="11">
        <v>4317942</v>
      </c>
      <c r="G25" s="11">
        <v>173329850</v>
      </c>
      <c r="H25" s="11">
        <v>69036</v>
      </c>
      <c r="I25" s="11">
        <v>14033945</v>
      </c>
      <c r="J25" s="16">
        <v>16.331299999999999</v>
      </c>
      <c r="L25" s="74"/>
    </row>
    <row r="26" spans="1:12" ht="12" customHeight="1" x14ac:dyDescent="0.2">
      <c r="A26" s="2" t="str">
        <f>"Feb "&amp;RIGHT(A6,4)+1</f>
        <v>Feb 2026</v>
      </c>
      <c r="B26" s="11">
        <v>9384187</v>
      </c>
      <c r="C26" s="11">
        <v>1076098</v>
      </c>
      <c r="D26" s="11">
        <v>10460285</v>
      </c>
      <c r="E26" s="11">
        <v>183630288</v>
      </c>
      <c r="F26" s="11">
        <v>4840166</v>
      </c>
      <c r="G26" s="11">
        <v>188470454</v>
      </c>
      <c r="H26" s="11">
        <v>11442</v>
      </c>
      <c r="I26" s="11">
        <v>14275036</v>
      </c>
      <c r="J26" s="16">
        <v>17.3306</v>
      </c>
      <c r="L26" s="74"/>
    </row>
    <row r="27" spans="1:12" ht="12" customHeight="1" x14ac:dyDescent="0.2">
      <c r="A27" s="2" t="str">
        <f>"Mar "&amp;RIGHT(A6,4)+1</f>
        <v>Mar 2026</v>
      </c>
      <c r="B27" s="11">
        <v>10499774</v>
      </c>
      <c r="C27" s="11">
        <v>1150569</v>
      </c>
      <c r="D27" s="11">
        <v>11650343</v>
      </c>
      <c r="E27" s="11">
        <v>196358819</v>
      </c>
      <c r="F27" s="11">
        <v>4943045</v>
      </c>
      <c r="G27" s="11">
        <v>201301864</v>
      </c>
      <c r="H27" s="11">
        <v>18824</v>
      </c>
      <c r="I27" s="11">
        <v>14229456</v>
      </c>
      <c r="J27" s="16">
        <v>18.7102</v>
      </c>
      <c r="L27" s="74"/>
    </row>
    <row r="28" spans="1:12" ht="12" customHeight="1" x14ac:dyDescent="0.2">
      <c r="A28" s="2" t="str">
        <f>"Apr "&amp;RIGHT(A6,4)+1</f>
        <v>Apr 2026</v>
      </c>
      <c r="B28" s="11">
        <v>10537922</v>
      </c>
      <c r="C28" s="11">
        <v>1191295</v>
      </c>
      <c r="D28" s="11">
        <v>11729217</v>
      </c>
      <c r="E28" s="11">
        <v>201522611</v>
      </c>
      <c r="F28" s="11">
        <v>5338270</v>
      </c>
      <c r="G28" s="11">
        <v>206860881</v>
      </c>
      <c r="H28" s="11">
        <v>1717</v>
      </c>
      <c r="I28" s="11">
        <v>14534475</v>
      </c>
      <c r="J28" s="16">
        <v>18.725200000000001</v>
      </c>
      <c r="L28" s="74"/>
    </row>
    <row r="29" spans="1:12" ht="12" customHeight="1" x14ac:dyDescent="0.2">
      <c r="A29" s="2" t="str">
        <f>"May "&amp;RIGHT(A6,4)+1</f>
        <v>May 2026</v>
      </c>
      <c r="B29" s="11">
        <v>10623736</v>
      </c>
      <c r="C29" s="11">
        <v>1113692</v>
      </c>
      <c r="D29" s="11">
        <v>11737428</v>
      </c>
      <c r="E29" s="11">
        <v>184542597</v>
      </c>
      <c r="F29" s="11">
        <v>4408395</v>
      </c>
      <c r="G29" s="11">
        <v>188950992</v>
      </c>
      <c r="H29" s="11">
        <v>307215</v>
      </c>
      <c r="I29" s="11">
        <v>13909923</v>
      </c>
      <c r="J29" s="16">
        <v>18.104299999999999</v>
      </c>
      <c r="L29" s="74"/>
    </row>
    <row r="30" spans="1:12" ht="12" customHeight="1" x14ac:dyDescent="0.2">
      <c r="A30" s="2" t="str">
        <f>"Jun "&amp;RIGHT(A6,4)+1</f>
        <v>Jun 2026</v>
      </c>
      <c r="B30" s="11">
        <v>3231439</v>
      </c>
      <c r="C30" s="11">
        <v>250170</v>
      </c>
      <c r="D30" s="11">
        <v>3481609</v>
      </c>
      <c r="E30" s="11">
        <v>45542371</v>
      </c>
      <c r="F30" s="11">
        <v>797416</v>
      </c>
      <c r="G30" s="11">
        <v>46339787</v>
      </c>
      <c r="H30" s="11">
        <v>10269121</v>
      </c>
      <c r="I30" s="11">
        <v>6466242</v>
      </c>
      <c r="J30" s="16">
        <v>10.509499999999999</v>
      </c>
      <c r="L30" s="74"/>
    </row>
    <row r="31" spans="1:12" ht="12" customHeight="1" x14ac:dyDescent="0.2">
      <c r="A31" s="2" t="str">
        <f>"Jul "&amp;RIGHT(A6,4)+1</f>
        <v>Jul 2026</v>
      </c>
      <c r="B31" s="11" t="s">
        <v>422</v>
      </c>
      <c r="C31" s="11" t="s">
        <v>422</v>
      </c>
      <c r="D31" s="11" t="s">
        <v>422</v>
      </c>
      <c r="E31" s="11" t="s">
        <v>422</v>
      </c>
      <c r="F31" s="11" t="s">
        <v>422</v>
      </c>
      <c r="G31" s="11" t="s">
        <v>422</v>
      </c>
      <c r="H31" s="11" t="s">
        <v>422</v>
      </c>
      <c r="I31" s="11" t="s">
        <v>422</v>
      </c>
      <c r="J31" s="16" t="s">
        <v>422</v>
      </c>
    </row>
    <row r="32" spans="1:12" ht="12" customHeight="1" x14ac:dyDescent="0.2">
      <c r="A32" s="2" t="str">
        <f>"Aug "&amp;RIGHT(A6,4)+1</f>
        <v>Aug 2026</v>
      </c>
      <c r="B32" s="11" t="s">
        <v>422</v>
      </c>
      <c r="C32" s="11" t="s">
        <v>422</v>
      </c>
      <c r="D32" s="11" t="s">
        <v>422</v>
      </c>
      <c r="E32" s="11" t="s">
        <v>422</v>
      </c>
      <c r="F32" s="11" t="s">
        <v>422</v>
      </c>
      <c r="G32" s="11" t="s">
        <v>422</v>
      </c>
      <c r="H32" s="11" t="s">
        <v>422</v>
      </c>
      <c r="I32" s="11" t="s">
        <v>422</v>
      </c>
      <c r="J32" s="16" t="s">
        <v>422</v>
      </c>
    </row>
    <row r="33" spans="1:12" ht="12" customHeight="1" x14ac:dyDescent="0.2">
      <c r="A33" s="2" t="str">
        <f>"Sep "&amp;RIGHT(A6,4)+1</f>
        <v>Sep 2026</v>
      </c>
      <c r="B33" s="11" t="s">
        <v>422</v>
      </c>
      <c r="C33" s="11" t="s">
        <v>422</v>
      </c>
      <c r="D33" s="11" t="s">
        <v>422</v>
      </c>
      <c r="E33" s="11" t="s">
        <v>422</v>
      </c>
      <c r="F33" s="11" t="s">
        <v>422</v>
      </c>
      <c r="G33" s="11" t="s">
        <v>422</v>
      </c>
      <c r="H33" s="11" t="s">
        <v>422</v>
      </c>
      <c r="I33" s="11" t="s">
        <v>422</v>
      </c>
      <c r="J33" s="16" t="s">
        <v>422</v>
      </c>
    </row>
    <row r="34" spans="1:12" ht="12" customHeight="1" x14ac:dyDescent="0.2">
      <c r="A34" s="12" t="s">
        <v>55</v>
      </c>
      <c r="B34" s="13">
        <v>81159058</v>
      </c>
      <c r="C34" s="13">
        <v>8977713</v>
      </c>
      <c r="D34" s="13">
        <v>90136771</v>
      </c>
      <c r="E34" s="13">
        <v>1531537184</v>
      </c>
      <c r="F34" s="13">
        <v>38780093</v>
      </c>
      <c r="G34" s="13">
        <v>1570317277</v>
      </c>
      <c r="H34" s="13">
        <v>10936868</v>
      </c>
      <c r="I34" s="13">
        <v>14406075.5</v>
      </c>
      <c r="J34" s="17">
        <v>150.18369999999999</v>
      </c>
      <c r="L34" s="74"/>
    </row>
    <row r="35" spans="1:12" ht="12" customHeight="1" x14ac:dyDescent="0.2">
      <c r="A35" s="14" t="str">
        <f>"Total "&amp;MID(A20,7,LEN(A20)-13)&amp;" Months"</f>
        <v>Total 9 Months</v>
      </c>
      <c r="B35" s="15">
        <v>81159058</v>
      </c>
      <c r="C35" s="15">
        <v>8977713</v>
      </c>
      <c r="D35" s="15">
        <v>90136771</v>
      </c>
      <c r="E35" s="15">
        <v>1531537184</v>
      </c>
      <c r="F35" s="15">
        <v>38780093</v>
      </c>
      <c r="G35" s="15">
        <v>1570317277</v>
      </c>
      <c r="H35" s="15">
        <v>10936868</v>
      </c>
      <c r="I35" s="15">
        <v>14389147</v>
      </c>
      <c r="J35" s="18">
        <v>150.18369999999999</v>
      </c>
    </row>
    <row r="36" spans="1:12" ht="12" customHeight="1" x14ac:dyDescent="0.2">
      <c r="A36" s="75"/>
      <c r="B36" s="75"/>
      <c r="C36" s="75"/>
      <c r="D36" s="75"/>
      <c r="E36" s="75"/>
      <c r="F36" s="75"/>
      <c r="G36" s="75"/>
      <c r="H36" s="75"/>
      <c r="I36" s="75"/>
      <c r="J36" s="75"/>
    </row>
    <row r="37" spans="1:12" ht="69.95" customHeight="1" x14ac:dyDescent="0.2">
      <c r="A37" s="76" t="s">
        <v>438</v>
      </c>
      <c r="B37" s="76"/>
      <c r="C37" s="76"/>
      <c r="D37" s="76"/>
      <c r="E37" s="76"/>
      <c r="F37" s="76"/>
      <c r="G37" s="76"/>
      <c r="H37" s="76"/>
      <c r="I37" s="76"/>
      <c r="J37" s="76"/>
    </row>
  </sheetData>
  <mergeCells count="11">
    <mergeCell ref="A1:I1"/>
    <mergeCell ref="A2:I2"/>
    <mergeCell ref="A37:J37"/>
    <mergeCell ref="J3:J4"/>
    <mergeCell ref="B5:J5"/>
    <mergeCell ref="A36:J36"/>
    <mergeCell ref="I3:I4"/>
    <mergeCell ref="A3:A4"/>
    <mergeCell ref="B3:D3"/>
    <mergeCell ref="E3:G3"/>
    <mergeCell ref="H3:H4"/>
  </mergeCells>
  <phoneticPr fontId="0" type="noConversion"/>
  <pageMargins left="0.75" right="0.5" top="0.75" bottom="0.5" header="0.5" footer="0.25"/>
  <pageSetup scale="3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J37"/>
  <sheetViews>
    <sheetView showGridLines="0" zoomScaleNormal="100" workbookViewId="0">
      <selection sqref="A1:I1"/>
    </sheetView>
  </sheetViews>
  <sheetFormatPr defaultRowHeight="12.75" x14ac:dyDescent="0.2"/>
  <cols>
    <col min="1" max="7" width="11.42578125" customWidth="1"/>
    <col min="8" max="8" width="15.28515625" customWidth="1"/>
    <col min="9" max="9" width="11.42578125" customWidth="1"/>
    <col min="10" max="10" width="18.140625" customWidth="1"/>
  </cols>
  <sheetData>
    <row r="1" spans="1:10" ht="12" customHeight="1" x14ac:dyDescent="0.2">
      <c r="A1" s="81" t="s">
        <v>426</v>
      </c>
      <c r="B1" s="81"/>
      <c r="C1" s="81"/>
      <c r="D1" s="81"/>
      <c r="E1" s="81"/>
      <c r="F1" s="81"/>
      <c r="G1" s="81"/>
      <c r="H1" s="81"/>
      <c r="I1" s="81"/>
      <c r="J1" s="73">
        <v>46276</v>
      </c>
    </row>
    <row r="2" spans="1:10" ht="12" customHeight="1" x14ac:dyDescent="0.2">
      <c r="A2" s="82" t="s">
        <v>93</v>
      </c>
      <c r="B2" s="82"/>
      <c r="C2" s="82"/>
      <c r="D2" s="82"/>
      <c r="E2" s="82"/>
      <c r="F2" s="82"/>
      <c r="G2" s="82"/>
      <c r="H2" s="82"/>
      <c r="I2" s="82"/>
      <c r="J2" s="1"/>
    </row>
    <row r="3" spans="1:10" ht="24" customHeight="1" x14ac:dyDescent="0.2">
      <c r="A3" s="77" t="s">
        <v>50</v>
      </c>
      <c r="B3" s="84" t="s">
        <v>90</v>
      </c>
      <c r="C3" s="84"/>
      <c r="D3" s="80"/>
      <c r="E3" s="84" t="s">
        <v>91</v>
      </c>
      <c r="F3" s="84"/>
      <c r="G3" s="80"/>
      <c r="H3" s="79" t="s">
        <v>390</v>
      </c>
      <c r="I3" s="79" t="s">
        <v>391</v>
      </c>
      <c r="J3" s="83" t="s">
        <v>392</v>
      </c>
    </row>
    <row r="4" spans="1:10" ht="24" customHeight="1" x14ac:dyDescent="0.2">
      <c r="A4" s="78"/>
      <c r="B4" s="10" t="s">
        <v>78</v>
      </c>
      <c r="C4" s="10" t="s">
        <v>79</v>
      </c>
      <c r="D4" s="10" t="s">
        <v>55</v>
      </c>
      <c r="E4" s="10" t="s">
        <v>78</v>
      </c>
      <c r="F4" s="10" t="s">
        <v>79</v>
      </c>
      <c r="G4" s="10" t="s">
        <v>55</v>
      </c>
      <c r="H4" s="89"/>
      <c r="I4" s="80"/>
      <c r="J4" s="84"/>
    </row>
    <row r="5" spans="1:10" ht="12" customHeight="1" x14ac:dyDescent="0.2">
      <c r="A5" s="1"/>
      <c r="B5" s="75" t="str">
        <f>REPT("-",90)&amp;" Dollars "&amp;REPT("-",120)</f>
        <v>------------------------------------------------------------------------------------------ Dollars ------------------------------------------------------------------------------------------------------------------------</v>
      </c>
      <c r="C5" s="75"/>
      <c r="D5" s="75"/>
      <c r="E5" s="75"/>
      <c r="F5" s="75"/>
      <c r="G5" s="75"/>
      <c r="H5" s="75"/>
      <c r="I5" s="75"/>
      <c r="J5" s="75"/>
    </row>
    <row r="6" spans="1:10" ht="12" customHeight="1" x14ac:dyDescent="0.2">
      <c r="A6" s="3" t="s">
        <v>423</v>
      </c>
    </row>
    <row r="7" spans="1:10" ht="12" customHeight="1" x14ac:dyDescent="0.2">
      <c r="A7" s="2" t="str">
        <f>"Oct "&amp;RIGHT(A6,4)-1</f>
        <v>Oct 2024</v>
      </c>
      <c r="B7" s="11">
        <v>28709400.43</v>
      </c>
      <c r="C7" s="11">
        <v>2900273.32</v>
      </c>
      <c r="D7" s="11">
        <v>31609673.75</v>
      </c>
      <c r="E7" s="11">
        <v>641254903.57000005</v>
      </c>
      <c r="F7" s="11">
        <v>15205706.029999999</v>
      </c>
      <c r="G7" s="11">
        <v>656460609.60000002</v>
      </c>
      <c r="H7" s="11">
        <v>263959.99</v>
      </c>
      <c r="I7" s="11">
        <v>23784485.370000001</v>
      </c>
      <c r="J7" s="11">
        <v>712118728.71000004</v>
      </c>
    </row>
    <row r="8" spans="1:10" ht="12" customHeight="1" x14ac:dyDescent="0.2">
      <c r="A8" s="2" t="str">
        <f>"Nov "&amp;RIGHT(A6,4)-1</f>
        <v>Nov 2024</v>
      </c>
      <c r="B8" s="11">
        <v>22524730.18</v>
      </c>
      <c r="C8" s="11">
        <v>2306078.9900000002</v>
      </c>
      <c r="D8" s="11">
        <v>24830809.170000002</v>
      </c>
      <c r="E8" s="11">
        <v>502601509.19999999</v>
      </c>
      <c r="F8" s="11">
        <v>12025104.15</v>
      </c>
      <c r="G8" s="11">
        <v>514626613.35000002</v>
      </c>
      <c r="H8" s="11">
        <v>38885.72</v>
      </c>
      <c r="I8" s="11">
        <v>18337635.800000001</v>
      </c>
      <c r="J8" s="11">
        <v>557833944.03999996</v>
      </c>
    </row>
    <row r="9" spans="1:10" ht="12" customHeight="1" x14ac:dyDescent="0.2">
      <c r="A9" s="2" t="str">
        <f>"Dec "&amp;RIGHT(A6,4)-1</f>
        <v>Dec 2024</v>
      </c>
      <c r="B9" s="11">
        <v>20018007.850000001</v>
      </c>
      <c r="C9" s="11">
        <v>2018558.39</v>
      </c>
      <c r="D9" s="11">
        <v>22036566.239999998</v>
      </c>
      <c r="E9" s="11">
        <v>446552536.48000002</v>
      </c>
      <c r="F9" s="11">
        <v>10465155.220000001</v>
      </c>
      <c r="G9" s="11">
        <v>457017691.69999999</v>
      </c>
      <c r="H9" s="11">
        <v>22066.799999999999</v>
      </c>
      <c r="I9" s="11">
        <v>15972443.710000001</v>
      </c>
      <c r="J9" s="11">
        <v>495048768.44999999</v>
      </c>
    </row>
    <row r="10" spans="1:10" ht="12" customHeight="1" x14ac:dyDescent="0.2">
      <c r="A10" s="2" t="str">
        <f>"Jan "&amp;RIGHT(A6,4)</f>
        <v>Jan 2025</v>
      </c>
      <c r="B10" s="11">
        <v>23660194.210000001</v>
      </c>
      <c r="C10" s="11">
        <v>2373373.88</v>
      </c>
      <c r="D10" s="11">
        <v>26033568.09</v>
      </c>
      <c r="E10" s="11">
        <v>496800041.66000003</v>
      </c>
      <c r="F10" s="11">
        <v>11664562.24</v>
      </c>
      <c r="G10" s="11">
        <v>508464603.89999998</v>
      </c>
      <c r="H10" s="11">
        <v>199304.22</v>
      </c>
      <c r="I10" s="11">
        <v>18457928.77</v>
      </c>
      <c r="J10" s="11">
        <v>553155404.98000002</v>
      </c>
    </row>
    <row r="11" spans="1:10" ht="12" customHeight="1" x14ac:dyDescent="0.2">
      <c r="A11" s="2" t="str">
        <f>"Feb "&amp;RIGHT(A6,4)</f>
        <v>Feb 2025</v>
      </c>
      <c r="B11" s="11">
        <v>23261040.07</v>
      </c>
      <c r="C11" s="11">
        <v>2314239.15</v>
      </c>
      <c r="D11" s="11">
        <v>25575279.219999999</v>
      </c>
      <c r="E11" s="11">
        <v>525920148.55000001</v>
      </c>
      <c r="F11" s="11">
        <v>12037685.48</v>
      </c>
      <c r="G11" s="11">
        <v>537957834.02999997</v>
      </c>
      <c r="H11" s="11">
        <v>12425</v>
      </c>
      <c r="I11" s="11">
        <v>18453560.420000002</v>
      </c>
      <c r="J11" s="11">
        <v>581999098.66999996</v>
      </c>
    </row>
    <row r="12" spans="1:10" ht="12" customHeight="1" x14ac:dyDescent="0.2">
      <c r="A12" s="2" t="str">
        <f>"Mar "&amp;RIGHT(A6,4)</f>
        <v>Mar 2025</v>
      </c>
      <c r="B12" s="11">
        <v>25713416.140000001</v>
      </c>
      <c r="C12" s="11">
        <v>2503132.67</v>
      </c>
      <c r="D12" s="11">
        <v>28216548.809999999</v>
      </c>
      <c r="E12" s="11">
        <v>543659904.80999994</v>
      </c>
      <c r="F12" s="11">
        <v>12327164.800000001</v>
      </c>
      <c r="G12" s="11">
        <v>555987069.61000001</v>
      </c>
      <c r="H12" s="11">
        <v>49430.2</v>
      </c>
      <c r="I12" s="11">
        <v>20048194.82</v>
      </c>
      <c r="J12" s="11">
        <v>604301243.44000006</v>
      </c>
    </row>
    <row r="13" spans="1:10" ht="12" customHeight="1" x14ac:dyDescent="0.2">
      <c r="A13" s="2" t="str">
        <f>"Apr "&amp;RIGHT(A6,4)</f>
        <v>Apr 2025</v>
      </c>
      <c r="B13" s="11">
        <v>26799082.329999998</v>
      </c>
      <c r="C13" s="11">
        <v>2660813.5</v>
      </c>
      <c r="D13" s="11">
        <v>29459895.829999998</v>
      </c>
      <c r="E13" s="11">
        <v>584373697.59000003</v>
      </c>
      <c r="F13" s="11">
        <v>13595191.189999999</v>
      </c>
      <c r="G13" s="11">
        <v>597968888.77999997</v>
      </c>
      <c r="H13" s="11">
        <v>391.92</v>
      </c>
      <c r="I13" s="11">
        <v>20978295.73</v>
      </c>
      <c r="J13" s="11">
        <v>648407472.25999999</v>
      </c>
    </row>
    <row r="14" spans="1:10" ht="12" customHeight="1" x14ac:dyDescent="0.2">
      <c r="A14" s="2" t="str">
        <f>"May "&amp;RIGHT(A6,4)</f>
        <v>May 2025</v>
      </c>
      <c r="B14" s="11">
        <v>28015817.73</v>
      </c>
      <c r="C14" s="11">
        <v>2632407.88</v>
      </c>
      <c r="D14" s="11">
        <v>30648225.609999999</v>
      </c>
      <c r="E14" s="11">
        <v>565426744.24000001</v>
      </c>
      <c r="F14" s="11">
        <v>11942404.25</v>
      </c>
      <c r="G14" s="11">
        <v>577369148.49000001</v>
      </c>
      <c r="H14" s="11">
        <v>991179.91</v>
      </c>
      <c r="I14" s="11">
        <v>20917763.98</v>
      </c>
      <c r="J14" s="11">
        <v>629926317.99000001</v>
      </c>
    </row>
    <row r="15" spans="1:10" ht="12" customHeight="1" x14ac:dyDescent="0.2">
      <c r="A15" s="2" t="str">
        <f>"Jun "&amp;RIGHT(A6,4)</f>
        <v>Jun 2025</v>
      </c>
      <c r="B15" s="11">
        <v>7278124.0599999996</v>
      </c>
      <c r="C15" s="11">
        <v>498057.02</v>
      </c>
      <c r="D15" s="11">
        <v>7776181.0800000001</v>
      </c>
      <c r="E15" s="11">
        <v>115392150.23999999</v>
      </c>
      <c r="F15" s="11">
        <v>1530238.52</v>
      </c>
      <c r="G15" s="11">
        <v>116922388.76000001</v>
      </c>
      <c r="H15" s="11">
        <v>28587705.09</v>
      </c>
      <c r="I15" s="11">
        <v>4281730.1100000003</v>
      </c>
      <c r="J15" s="11">
        <v>157568005.03999999</v>
      </c>
    </row>
    <row r="16" spans="1:10" ht="12" customHeight="1" x14ac:dyDescent="0.2">
      <c r="A16" s="2" t="str">
        <f>"Jul "&amp;RIGHT(A6,4)</f>
        <v>Jul 2025</v>
      </c>
      <c r="B16" s="11">
        <v>711609.01</v>
      </c>
      <c r="C16" s="11">
        <v>50893.919999999998</v>
      </c>
      <c r="D16" s="11">
        <v>762502.93</v>
      </c>
      <c r="E16" s="11">
        <v>22729093.34</v>
      </c>
      <c r="F16" s="11">
        <v>138498.93</v>
      </c>
      <c r="G16" s="11">
        <v>22867592.27</v>
      </c>
      <c r="H16" s="11">
        <v>16840559.699999999</v>
      </c>
      <c r="I16" s="11">
        <v>333461.06</v>
      </c>
      <c r="J16" s="11">
        <v>40804115.960000001</v>
      </c>
    </row>
    <row r="17" spans="1:10" ht="12" customHeight="1" x14ac:dyDescent="0.2">
      <c r="A17" s="2" t="str">
        <f>"Aug "&amp;RIGHT(A6,4)</f>
        <v>Aug 2025</v>
      </c>
      <c r="B17" s="11">
        <v>9740545.7799999993</v>
      </c>
      <c r="C17" s="11">
        <v>957255.34</v>
      </c>
      <c r="D17" s="11">
        <v>10697801.119999999</v>
      </c>
      <c r="E17" s="11">
        <v>331102518.38</v>
      </c>
      <c r="F17" s="11">
        <v>7579755.7199999997</v>
      </c>
      <c r="G17" s="11">
        <v>338682274.10000002</v>
      </c>
      <c r="H17" s="11">
        <v>1172460.1200000001</v>
      </c>
      <c r="I17" s="11">
        <v>8939176.0199999996</v>
      </c>
      <c r="J17" s="11">
        <v>359491711.36000001</v>
      </c>
    </row>
    <row r="18" spans="1:10" ht="12" customHeight="1" x14ac:dyDescent="0.2">
      <c r="A18" s="2" t="str">
        <f>"Sep "&amp;RIGHT(A6,4)</f>
        <v>Sep 2025</v>
      </c>
      <c r="B18" s="11">
        <v>26985010.5</v>
      </c>
      <c r="C18" s="11">
        <v>2832174.03</v>
      </c>
      <c r="D18" s="11">
        <v>29817184.530000001</v>
      </c>
      <c r="E18" s="11">
        <v>662329994.59000003</v>
      </c>
      <c r="F18" s="11">
        <v>15472625.02</v>
      </c>
      <c r="G18" s="11">
        <v>677802619.61000001</v>
      </c>
      <c r="H18" s="11">
        <v>14403.06</v>
      </c>
      <c r="I18" s="11">
        <v>22514789.66</v>
      </c>
      <c r="J18" s="11">
        <v>730148996.86000001</v>
      </c>
    </row>
    <row r="19" spans="1:10" ht="12" customHeight="1" x14ac:dyDescent="0.2">
      <c r="A19" s="12" t="s">
        <v>55</v>
      </c>
      <c r="B19" s="13">
        <v>243416978.28999999</v>
      </c>
      <c r="C19" s="13">
        <v>24047258.09</v>
      </c>
      <c r="D19" s="13">
        <v>267464236.38</v>
      </c>
      <c r="E19" s="13">
        <v>5438143242.6499996</v>
      </c>
      <c r="F19" s="13">
        <v>123984091.55</v>
      </c>
      <c r="G19" s="13">
        <v>5562127334.1999998</v>
      </c>
      <c r="H19" s="13">
        <v>48192771.729999997</v>
      </c>
      <c r="I19" s="13">
        <v>193019465.44999999</v>
      </c>
      <c r="J19" s="13">
        <v>6070803807.7600002</v>
      </c>
    </row>
    <row r="20" spans="1:10" ht="12" customHeight="1" x14ac:dyDescent="0.2">
      <c r="A20" s="14" t="s">
        <v>424</v>
      </c>
      <c r="B20" s="15">
        <v>205979813</v>
      </c>
      <c r="C20" s="15">
        <v>20206934.800000001</v>
      </c>
      <c r="D20" s="15">
        <v>226186747.80000001</v>
      </c>
      <c r="E20" s="15">
        <v>4421981636.3400002</v>
      </c>
      <c r="F20" s="15">
        <v>100793211.88</v>
      </c>
      <c r="G20" s="15">
        <v>4522774848.2200003</v>
      </c>
      <c r="H20" s="15">
        <v>30165348.850000001</v>
      </c>
      <c r="I20" s="15">
        <v>161232038.71000001</v>
      </c>
      <c r="J20" s="15">
        <v>4940358983.5799999</v>
      </c>
    </row>
    <row r="21" spans="1:10" ht="12" customHeight="1" x14ac:dyDescent="0.2">
      <c r="A21" s="3" t="str">
        <f>"FY "&amp;RIGHT(A6,4)+1</f>
        <v>FY 2026</v>
      </c>
    </row>
    <row r="22" spans="1:10" ht="12" customHeight="1" x14ac:dyDescent="0.2">
      <c r="A22" s="2" t="str">
        <f>"Oct "&amp;RIGHT(A6,4)</f>
        <v>Oct 2025</v>
      </c>
      <c r="B22" s="11">
        <v>28222477.09</v>
      </c>
      <c r="C22" s="11">
        <v>2823965.62</v>
      </c>
      <c r="D22" s="11">
        <v>31046442.710000001</v>
      </c>
      <c r="E22" s="11">
        <v>667219127.11000001</v>
      </c>
      <c r="F22" s="11">
        <v>15283634.02</v>
      </c>
      <c r="G22" s="11">
        <v>682502761.13</v>
      </c>
      <c r="H22" s="11">
        <v>52820.04</v>
      </c>
      <c r="I22" s="11">
        <v>24451434.260000002</v>
      </c>
      <c r="J22" s="11">
        <v>738053458.13999999</v>
      </c>
    </row>
    <row r="23" spans="1:10" ht="12" customHeight="1" x14ac:dyDescent="0.2">
      <c r="A23" s="2" t="str">
        <f>"Nov "&amp;RIGHT(A6,4)</f>
        <v>Nov 2025</v>
      </c>
      <c r="B23" s="11">
        <v>21124647.010000002</v>
      </c>
      <c r="C23" s="11">
        <v>2178412.3199999998</v>
      </c>
      <c r="D23" s="11">
        <v>23303059.329999998</v>
      </c>
      <c r="E23" s="11">
        <v>499325061.63</v>
      </c>
      <c r="F23" s="11">
        <v>11721451.109999999</v>
      </c>
      <c r="G23" s="11">
        <v>511046512.74000001</v>
      </c>
      <c r="H23" s="11">
        <v>0</v>
      </c>
      <c r="I23" s="11">
        <v>18112332.239999998</v>
      </c>
      <c r="J23" s="11">
        <v>552461904.30999994</v>
      </c>
    </row>
    <row r="24" spans="1:10" ht="12" customHeight="1" x14ac:dyDescent="0.2">
      <c r="A24" s="2" t="str">
        <f>"Dec "&amp;RIGHT(A6,4)</f>
        <v>Dec 2025</v>
      </c>
      <c r="B24" s="11">
        <v>19492297.09</v>
      </c>
      <c r="C24" s="11">
        <v>1960691.4</v>
      </c>
      <c r="D24" s="11">
        <v>21452988.489999998</v>
      </c>
      <c r="E24" s="11">
        <v>457148717.64999998</v>
      </c>
      <c r="F24" s="11">
        <v>10553352.470000001</v>
      </c>
      <c r="G24" s="11">
        <v>467702070.12</v>
      </c>
      <c r="H24" s="11">
        <v>642852.18000000005</v>
      </c>
      <c r="I24" s="11">
        <v>16332175.710000001</v>
      </c>
      <c r="J24" s="11">
        <v>506130086.5</v>
      </c>
    </row>
    <row r="25" spans="1:10" ht="12" customHeight="1" x14ac:dyDescent="0.2">
      <c r="A25" s="2" t="str">
        <f>"Jan "&amp;RIGHT(A6,4)+1</f>
        <v>Jan 2026</v>
      </c>
      <c r="B25" s="11">
        <v>22132439.48</v>
      </c>
      <c r="C25" s="11">
        <v>2213574.13</v>
      </c>
      <c r="D25" s="11">
        <v>24346013.609999999</v>
      </c>
      <c r="E25" s="11">
        <v>498121120.04000002</v>
      </c>
      <c r="F25" s="11">
        <v>11475371.060000001</v>
      </c>
      <c r="G25" s="11">
        <v>509596491.10000002</v>
      </c>
      <c r="H25" s="11">
        <v>198445.2</v>
      </c>
      <c r="I25" s="11">
        <v>18227441.739999998</v>
      </c>
      <c r="J25" s="11">
        <v>552368391.64999998</v>
      </c>
    </row>
    <row r="26" spans="1:10" ht="12" customHeight="1" x14ac:dyDescent="0.2">
      <c r="A26" s="2" t="str">
        <f>"Feb "&amp;RIGHT(A6,4)+1</f>
        <v>Feb 2026</v>
      </c>
      <c r="B26" s="11">
        <v>23149189.800000001</v>
      </c>
      <c r="C26" s="11">
        <v>2353722.0299999998</v>
      </c>
      <c r="D26" s="11">
        <v>25502911.829999998</v>
      </c>
      <c r="E26" s="11">
        <v>541263509.78999996</v>
      </c>
      <c r="F26" s="11">
        <v>12863328.77</v>
      </c>
      <c r="G26" s="11">
        <v>554126838.55999994</v>
      </c>
      <c r="H26" s="11">
        <v>33639.480000000003</v>
      </c>
      <c r="I26" s="11">
        <v>19399345.870000001</v>
      </c>
      <c r="J26" s="11">
        <v>599062735.74000001</v>
      </c>
    </row>
    <row r="27" spans="1:10" ht="12" customHeight="1" x14ac:dyDescent="0.2">
      <c r="A27" s="2" t="str">
        <f>"Mar "&amp;RIGHT(A6,4)+1</f>
        <v>Mar 2026</v>
      </c>
      <c r="B27" s="11">
        <v>25897701.52</v>
      </c>
      <c r="C27" s="11">
        <v>2517361.7200000002</v>
      </c>
      <c r="D27" s="11">
        <v>28415063.239999998</v>
      </c>
      <c r="E27" s="11">
        <v>578604430.47000003</v>
      </c>
      <c r="F27" s="11">
        <v>13131030.439999999</v>
      </c>
      <c r="G27" s="11">
        <v>591735460.90999997</v>
      </c>
      <c r="H27" s="11">
        <v>54076.800000000003</v>
      </c>
      <c r="I27" s="11">
        <v>21336075.690000001</v>
      </c>
      <c r="J27" s="11">
        <v>641540676.63999999</v>
      </c>
    </row>
    <row r="28" spans="1:10" ht="12" customHeight="1" x14ac:dyDescent="0.2">
      <c r="A28" s="2" t="str">
        <f>"Apr "&amp;RIGHT(A6,4)+1</f>
        <v>Apr 2026</v>
      </c>
      <c r="B28" s="11">
        <v>25999417.120000001</v>
      </c>
      <c r="C28" s="11">
        <v>2607482.29</v>
      </c>
      <c r="D28" s="11">
        <v>28606899.41</v>
      </c>
      <c r="E28" s="11">
        <v>593977663.86000001</v>
      </c>
      <c r="F28" s="11">
        <v>14189219.210000001</v>
      </c>
      <c r="G28" s="11">
        <v>608166883.07000005</v>
      </c>
      <c r="H28" s="11">
        <v>5018.22</v>
      </c>
      <c r="I28" s="11">
        <v>21488456.059999999</v>
      </c>
      <c r="J28" s="11">
        <v>658267256.75999999</v>
      </c>
    </row>
    <row r="29" spans="1:10" ht="12" customHeight="1" x14ac:dyDescent="0.2">
      <c r="A29" s="2" t="str">
        <f>"May "&amp;RIGHT(A6,4)+1</f>
        <v>May 2026</v>
      </c>
      <c r="B29" s="11">
        <v>26206477.75</v>
      </c>
      <c r="C29" s="11">
        <v>2439814.54</v>
      </c>
      <c r="D29" s="11">
        <v>28646292.289999999</v>
      </c>
      <c r="E29" s="11">
        <v>543576202.79999995</v>
      </c>
      <c r="F29" s="11">
        <v>11704316.91</v>
      </c>
      <c r="G29" s="11">
        <v>555280519.71000004</v>
      </c>
      <c r="H29" s="11">
        <v>896411.94</v>
      </c>
      <c r="I29" s="11">
        <v>20061093.329999998</v>
      </c>
      <c r="J29" s="11">
        <v>604884317.26999998</v>
      </c>
    </row>
    <row r="30" spans="1:10" ht="12" customHeight="1" x14ac:dyDescent="0.2">
      <c r="A30" s="2" t="str">
        <f>"Jun "&amp;RIGHT(A6,4)+1</f>
        <v>Jun 2026</v>
      </c>
      <c r="B30" s="11">
        <v>7964723.7000000002</v>
      </c>
      <c r="C30" s="11">
        <v>548813.81999999995</v>
      </c>
      <c r="D30" s="11">
        <v>8513537.5199999996</v>
      </c>
      <c r="E30" s="11">
        <v>133926102.25</v>
      </c>
      <c r="F30" s="11">
        <v>2106449.77</v>
      </c>
      <c r="G30" s="11">
        <v>136032552.02000001</v>
      </c>
      <c r="H30" s="11">
        <v>28647032.350000001</v>
      </c>
      <c r="I30" s="11">
        <v>5099612.21</v>
      </c>
      <c r="J30" s="11">
        <v>178292734.09999999</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200189370.56</v>
      </c>
      <c r="C34" s="13">
        <v>19643837.870000001</v>
      </c>
      <c r="D34" s="13">
        <v>219833208.43000001</v>
      </c>
      <c r="E34" s="13">
        <v>4513161935.6000004</v>
      </c>
      <c r="F34" s="13">
        <v>103028153.76000001</v>
      </c>
      <c r="G34" s="13">
        <v>4616190089.3599997</v>
      </c>
      <c r="H34" s="13">
        <v>30530296.210000001</v>
      </c>
      <c r="I34" s="13">
        <v>164507967.11000001</v>
      </c>
      <c r="J34" s="13">
        <v>5031061561.1099997</v>
      </c>
    </row>
    <row r="35" spans="1:10" ht="12" customHeight="1" x14ac:dyDescent="0.2">
      <c r="A35" s="14" t="str">
        <f>"Total "&amp;MID(A20,7,LEN(A20)-13)&amp;" Months"</f>
        <v>Total 9 Months</v>
      </c>
      <c r="B35" s="15">
        <v>200189370.56</v>
      </c>
      <c r="C35" s="15">
        <v>19643837.870000001</v>
      </c>
      <c r="D35" s="15">
        <v>219833208.43000001</v>
      </c>
      <c r="E35" s="15">
        <v>4513161935.6000004</v>
      </c>
      <c r="F35" s="15">
        <v>103028153.76000001</v>
      </c>
      <c r="G35" s="15">
        <v>4616190089.3599997</v>
      </c>
      <c r="H35" s="15">
        <v>30530296.210000001</v>
      </c>
      <c r="I35" s="15">
        <v>164507967.11000001</v>
      </c>
      <c r="J35" s="15">
        <v>5031061561.1099997</v>
      </c>
    </row>
    <row r="36" spans="1:10" ht="12" customHeight="1" x14ac:dyDescent="0.2">
      <c r="A36" s="75"/>
      <c r="B36" s="75"/>
      <c r="C36" s="75"/>
      <c r="D36" s="75"/>
      <c r="E36" s="75"/>
      <c r="F36" s="75"/>
      <c r="G36" s="75"/>
      <c r="H36" s="75"/>
      <c r="I36" s="75"/>
      <c r="J36" s="75"/>
    </row>
    <row r="37" spans="1:10" ht="69.95" customHeight="1" x14ac:dyDescent="0.2">
      <c r="A37" s="76" t="s">
        <v>440</v>
      </c>
      <c r="B37" s="76"/>
      <c r="C37" s="76"/>
      <c r="D37" s="76"/>
      <c r="E37" s="76"/>
      <c r="F37" s="76"/>
      <c r="G37" s="76"/>
      <c r="H37" s="76"/>
      <c r="I37" s="76"/>
      <c r="J37" s="76"/>
    </row>
  </sheetData>
  <mergeCells count="11">
    <mergeCell ref="A37:J37"/>
    <mergeCell ref="I3:I4"/>
    <mergeCell ref="A3:A4"/>
    <mergeCell ref="B3:D3"/>
    <mergeCell ref="E3:G3"/>
    <mergeCell ref="H3:H4"/>
    <mergeCell ref="A1:I1"/>
    <mergeCell ref="A2:I2"/>
    <mergeCell ref="J3:J4"/>
    <mergeCell ref="B5:J5"/>
    <mergeCell ref="A36:J36"/>
  </mergeCells>
  <phoneticPr fontId="0" type="noConversion"/>
  <pageMargins left="0.75" right="0.5" top="0.75" bottom="0.5" header="0.5" footer="0.25"/>
  <pageSetup scale="3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J37"/>
  <sheetViews>
    <sheetView showGridLines="0" workbookViewId="0">
      <selection sqref="A1:I1"/>
    </sheetView>
  </sheetViews>
  <sheetFormatPr defaultRowHeight="12.75" x14ac:dyDescent="0.2"/>
  <cols>
    <col min="1" max="10" width="11.42578125" customWidth="1"/>
  </cols>
  <sheetData>
    <row r="1" spans="1:10" ht="12" customHeight="1" x14ac:dyDescent="0.2">
      <c r="A1" s="81" t="s">
        <v>429</v>
      </c>
      <c r="B1" s="81"/>
      <c r="C1" s="81"/>
      <c r="D1" s="81"/>
      <c r="E1" s="81"/>
      <c r="F1" s="81"/>
      <c r="G1" s="81"/>
      <c r="H1" s="81"/>
      <c r="I1" s="81"/>
      <c r="J1" s="73">
        <v>46276</v>
      </c>
    </row>
    <row r="2" spans="1:10" ht="12" customHeight="1" x14ac:dyDescent="0.2">
      <c r="A2" s="82" t="s">
        <v>94</v>
      </c>
      <c r="B2" s="82"/>
      <c r="C2" s="82"/>
      <c r="D2" s="82"/>
      <c r="E2" s="82"/>
      <c r="F2" s="82"/>
      <c r="G2" s="82"/>
      <c r="H2" s="82"/>
      <c r="I2" s="82"/>
      <c r="J2" s="1"/>
    </row>
    <row r="3" spans="1:10" ht="24" customHeight="1" x14ac:dyDescent="0.2">
      <c r="A3" s="77" t="s">
        <v>50</v>
      </c>
      <c r="B3" s="84" t="s">
        <v>202</v>
      </c>
      <c r="C3" s="84"/>
      <c r="D3" s="80"/>
      <c r="E3" s="84" t="s">
        <v>204</v>
      </c>
      <c r="F3" s="84"/>
      <c r="G3" s="80"/>
      <c r="H3" s="84" t="s">
        <v>55</v>
      </c>
      <c r="I3" s="84"/>
      <c r="J3" s="84"/>
    </row>
    <row r="4" spans="1:10" ht="24" customHeight="1" x14ac:dyDescent="0.2">
      <c r="A4" s="78"/>
      <c r="B4" s="10" t="s">
        <v>203</v>
      </c>
      <c r="C4" s="10" t="s">
        <v>95</v>
      </c>
      <c r="D4" s="10" t="s">
        <v>96</v>
      </c>
      <c r="E4" s="10" t="s">
        <v>97</v>
      </c>
      <c r="F4" s="10" t="s">
        <v>95</v>
      </c>
      <c r="G4" s="10" t="s">
        <v>96</v>
      </c>
      <c r="H4" s="10" t="s">
        <v>97</v>
      </c>
      <c r="I4" s="10" t="s">
        <v>95</v>
      </c>
      <c r="J4" s="9" t="s">
        <v>96</v>
      </c>
    </row>
    <row r="5" spans="1:10" ht="12" customHeight="1" x14ac:dyDescent="0.2">
      <c r="A5" s="1"/>
      <c r="B5" s="75" t="str">
        <f>REPT("-",101)&amp;" Number "&amp;REPT("-",101)</f>
        <v>----------------------------------------------------------------------------------------------------- Number -----------------------------------------------------------------------------------------------------</v>
      </c>
      <c r="C5" s="75"/>
      <c r="D5" s="75"/>
      <c r="E5" s="75"/>
      <c r="F5" s="75"/>
      <c r="G5" s="75"/>
      <c r="H5" s="75"/>
      <c r="I5" s="75"/>
      <c r="J5" s="75"/>
    </row>
    <row r="6" spans="1:10" ht="12" customHeight="1" x14ac:dyDescent="0.2">
      <c r="A6" s="3" t="s">
        <v>423</v>
      </c>
    </row>
    <row r="7" spans="1:10" ht="12" customHeight="1" x14ac:dyDescent="0.2">
      <c r="A7" s="2" t="str">
        <f>"Oct "&amp;RIGHT(A6,4)-1</f>
        <v>Oct 2024</v>
      </c>
      <c r="B7" s="11" t="s">
        <v>422</v>
      </c>
      <c r="C7" s="11" t="s">
        <v>422</v>
      </c>
      <c r="D7" s="11" t="s">
        <v>422</v>
      </c>
      <c r="E7" s="11" t="s">
        <v>422</v>
      </c>
      <c r="F7" s="11" t="s">
        <v>422</v>
      </c>
      <c r="G7" s="11" t="s">
        <v>422</v>
      </c>
      <c r="H7" s="11" t="s">
        <v>422</v>
      </c>
      <c r="I7" s="11" t="s">
        <v>422</v>
      </c>
      <c r="J7" s="11" t="s">
        <v>422</v>
      </c>
    </row>
    <row r="8" spans="1:10" ht="12" customHeight="1" x14ac:dyDescent="0.2">
      <c r="A8" s="2" t="str">
        <f>"Nov "&amp;RIGHT(A6,4)-1</f>
        <v>Nov 2024</v>
      </c>
      <c r="B8" s="11" t="s">
        <v>422</v>
      </c>
      <c r="C8" s="11" t="s">
        <v>422</v>
      </c>
      <c r="D8" s="11" t="s">
        <v>422</v>
      </c>
      <c r="E8" s="11" t="s">
        <v>422</v>
      </c>
      <c r="F8" s="11" t="s">
        <v>422</v>
      </c>
      <c r="G8" s="11" t="s">
        <v>422</v>
      </c>
      <c r="H8" s="11" t="s">
        <v>422</v>
      </c>
      <c r="I8" s="11" t="s">
        <v>422</v>
      </c>
      <c r="J8" s="11" t="s">
        <v>422</v>
      </c>
    </row>
    <row r="9" spans="1:10" ht="12" customHeight="1" x14ac:dyDescent="0.2">
      <c r="A9" s="2" t="str">
        <f>"Dec "&amp;RIGHT(A6,4)-1</f>
        <v>Dec 2024</v>
      </c>
      <c r="B9" s="11">
        <v>489</v>
      </c>
      <c r="C9" s="11">
        <v>67693</v>
      </c>
      <c r="D9" s="11">
        <v>593191</v>
      </c>
      <c r="E9" s="11">
        <v>17517</v>
      </c>
      <c r="F9" s="11">
        <v>69691</v>
      </c>
      <c r="G9" s="11">
        <v>4528534</v>
      </c>
      <c r="H9" s="11">
        <v>18006</v>
      </c>
      <c r="I9" s="11">
        <v>137384</v>
      </c>
      <c r="J9" s="11">
        <v>5121725</v>
      </c>
    </row>
    <row r="10" spans="1:10" ht="12" customHeight="1" x14ac:dyDescent="0.2">
      <c r="A10" s="2" t="str">
        <f>"Jan "&amp;RIGHT(A6,4)</f>
        <v>Jan 2025</v>
      </c>
      <c r="B10" s="11" t="s">
        <v>422</v>
      </c>
      <c r="C10" s="11" t="s">
        <v>422</v>
      </c>
      <c r="D10" s="11" t="s">
        <v>422</v>
      </c>
      <c r="E10" s="11" t="s">
        <v>422</v>
      </c>
      <c r="F10" s="11" t="s">
        <v>422</v>
      </c>
      <c r="G10" s="11" t="s">
        <v>422</v>
      </c>
      <c r="H10" s="11" t="s">
        <v>422</v>
      </c>
      <c r="I10" s="11" t="s">
        <v>422</v>
      </c>
      <c r="J10" s="11" t="s">
        <v>422</v>
      </c>
    </row>
    <row r="11" spans="1:10" ht="12" customHeight="1" x14ac:dyDescent="0.2">
      <c r="A11" s="2" t="str">
        <f>"Feb "&amp;RIGHT(A6,4)</f>
        <v>Feb 2025</v>
      </c>
      <c r="B11" s="11" t="s">
        <v>422</v>
      </c>
      <c r="C11" s="11" t="s">
        <v>422</v>
      </c>
      <c r="D11" s="11" t="s">
        <v>422</v>
      </c>
      <c r="E11" s="11" t="s">
        <v>422</v>
      </c>
      <c r="F11" s="11" t="s">
        <v>422</v>
      </c>
      <c r="G11" s="11" t="s">
        <v>422</v>
      </c>
      <c r="H11" s="11" t="s">
        <v>422</v>
      </c>
      <c r="I11" s="11" t="s">
        <v>422</v>
      </c>
      <c r="J11" s="11" t="s">
        <v>422</v>
      </c>
    </row>
    <row r="12" spans="1:10" ht="12" customHeight="1" x14ac:dyDescent="0.2">
      <c r="A12" s="2" t="str">
        <f>"Mar "&amp;RIGHT(A6,4)</f>
        <v>Mar 2025</v>
      </c>
      <c r="B12" s="11">
        <v>483</v>
      </c>
      <c r="C12" s="11">
        <v>67784</v>
      </c>
      <c r="D12" s="11">
        <v>691548</v>
      </c>
      <c r="E12" s="11">
        <v>17654</v>
      </c>
      <c r="F12" s="11">
        <v>71149</v>
      </c>
      <c r="G12" s="11">
        <v>4816019</v>
      </c>
      <c r="H12" s="11">
        <v>18137</v>
      </c>
      <c r="I12" s="11">
        <v>138933</v>
      </c>
      <c r="J12" s="11">
        <v>5507567</v>
      </c>
    </row>
    <row r="13" spans="1:10" ht="12" customHeight="1" x14ac:dyDescent="0.2">
      <c r="A13" s="2" t="str">
        <f>"Apr "&amp;RIGHT(A6,4)</f>
        <v>Apr 2025</v>
      </c>
      <c r="B13" s="11" t="s">
        <v>422</v>
      </c>
      <c r="C13" s="11" t="s">
        <v>422</v>
      </c>
      <c r="D13" s="11" t="s">
        <v>422</v>
      </c>
      <c r="E13" s="11" t="s">
        <v>422</v>
      </c>
      <c r="F13" s="11" t="s">
        <v>422</v>
      </c>
      <c r="G13" s="11" t="s">
        <v>422</v>
      </c>
      <c r="H13" s="11" t="s">
        <v>422</v>
      </c>
      <c r="I13" s="11" t="s">
        <v>422</v>
      </c>
      <c r="J13" s="11" t="s">
        <v>422</v>
      </c>
    </row>
    <row r="14" spans="1:10" ht="12" customHeight="1" x14ac:dyDescent="0.2">
      <c r="A14" s="2" t="str">
        <f>"May "&amp;RIGHT(A6,4)</f>
        <v>May 2025</v>
      </c>
      <c r="B14" s="11" t="s">
        <v>422</v>
      </c>
      <c r="C14" s="11" t="s">
        <v>422</v>
      </c>
      <c r="D14" s="11" t="s">
        <v>422</v>
      </c>
      <c r="E14" s="11" t="s">
        <v>422</v>
      </c>
      <c r="F14" s="11" t="s">
        <v>422</v>
      </c>
      <c r="G14" s="11" t="s">
        <v>422</v>
      </c>
      <c r="H14" s="11" t="s">
        <v>422</v>
      </c>
      <c r="I14" s="11" t="s">
        <v>422</v>
      </c>
      <c r="J14" s="11" t="s">
        <v>422</v>
      </c>
    </row>
    <row r="15" spans="1:10" ht="12" customHeight="1" x14ac:dyDescent="0.2">
      <c r="A15" s="2" t="str">
        <f>"Jun "&amp;RIGHT(A6,4)</f>
        <v>Jun 2025</v>
      </c>
      <c r="B15" s="11">
        <v>480</v>
      </c>
      <c r="C15" s="11">
        <v>69416</v>
      </c>
      <c r="D15" s="11">
        <v>616454</v>
      </c>
      <c r="E15" s="11">
        <v>15542</v>
      </c>
      <c r="F15" s="11">
        <v>48247</v>
      </c>
      <c r="G15" s="11">
        <v>2408806</v>
      </c>
      <c r="H15" s="11">
        <v>16022</v>
      </c>
      <c r="I15" s="11">
        <v>117663</v>
      </c>
      <c r="J15" s="11">
        <v>3025260</v>
      </c>
    </row>
    <row r="16" spans="1:10" ht="12" customHeight="1" x14ac:dyDescent="0.2">
      <c r="A16" s="2" t="str">
        <f>"Jul "&amp;RIGHT(A6,4)</f>
        <v>Jul 2025</v>
      </c>
      <c r="B16" s="11" t="s">
        <v>422</v>
      </c>
      <c r="C16" s="11" t="s">
        <v>422</v>
      </c>
      <c r="D16" s="11" t="s">
        <v>422</v>
      </c>
      <c r="E16" s="11" t="s">
        <v>422</v>
      </c>
      <c r="F16" s="11" t="s">
        <v>422</v>
      </c>
      <c r="G16" s="11" t="s">
        <v>422</v>
      </c>
      <c r="H16" s="11" t="s">
        <v>422</v>
      </c>
      <c r="I16" s="11" t="s">
        <v>422</v>
      </c>
      <c r="J16" s="11" t="s">
        <v>422</v>
      </c>
    </row>
    <row r="17" spans="1:10" ht="12" customHeight="1" x14ac:dyDescent="0.2">
      <c r="A17" s="2" t="str">
        <f>"Aug "&amp;RIGHT(A6,4)</f>
        <v>Aug 2025</v>
      </c>
      <c r="B17" s="11" t="s">
        <v>422</v>
      </c>
      <c r="C17" s="11" t="s">
        <v>422</v>
      </c>
      <c r="D17" s="11" t="s">
        <v>422</v>
      </c>
      <c r="E17" s="11" t="s">
        <v>422</v>
      </c>
      <c r="F17" s="11" t="s">
        <v>422</v>
      </c>
      <c r="G17" s="11" t="s">
        <v>422</v>
      </c>
      <c r="H17" s="11" t="s">
        <v>422</v>
      </c>
      <c r="I17" s="11" t="s">
        <v>422</v>
      </c>
      <c r="J17" s="11" t="s">
        <v>422</v>
      </c>
    </row>
    <row r="18" spans="1:10" ht="12" customHeight="1" x14ac:dyDescent="0.2">
      <c r="A18" s="2" t="str">
        <f>"Sep "&amp;RIGHT(A6,4)</f>
        <v>Sep 2025</v>
      </c>
      <c r="B18" s="11">
        <v>483</v>
      </c>
      <c r="C18" s="11">
        <v>66480</v>
      </c>
      <c r="D18" s="11">
        <v>646892</v>
      </c>
      <c r="E18" s="11">
        <v>17239</v>
      </c>
      <c r="F18" s="11">
        <v>66974</v>
      </c>
      <c r="G18" s="11">
        <v>4528799</v>
      </c>
      <c r="H18" s="11">
        <v>17722</v>
      </c>
      <c r="I18" s="11">
        <v>133454</v>
      </c>
      <c r="J18" s="11">
        <v>5175691</v>
      </c>
    </row>
    <row r="19" spans="1:10" ht="12" customHeight="1" x14ac:dyDescent="0.2">
      <c r="A19" s="12" t="s">
        <v>55</v>
      </c>
      <c r="B19" s="13">
        <v>483.75</v>
      </c>
      <c r="C19" s="13">
        <v>67843.25</v>
      </c>
      <c r="D19" s="13">
        <v>637021.25</v>
      </c>
      <c r="E19" s="13">
        <v>16988</v>
      </c>
      <c r="F19" s="13">
        <v>64015.25</v>
      </c>
      <c r="G19" s="13">
        <v>4070539.5</v>
      </c>
      <c r="H19" s="13">
        <v>17471.75</v>
      </c>
      <c r="I19" s="13">
        <v>131858.5</v>
      </c>
      <c r="J19" s="13">
        <v>4707560.75</v>
      </c>
    </row>
    <row r="20" spans="1:10" ht="12" customHeight="1" x14ac:dyDescent="0.2">
      <c r="A20" s="14" t="s">
        <v>424</v>
      </c>
      <c r="B20" s="15">
        <v>484</v>
      </c>
      <c r="C20" s="15">
        <v>68297.666700000002</v>
      </c>
      <c r="D20" s="15">
        <v>633731</v>
      </c>
      <c r="E20" s="15">
        <v>16904.333299999998</v>
      </c>
      <c r="F20" s="15">
        <v>63029</v>
      </c>
      <c r="G20" s="15">
        <v>3917786.3333000001</v>
      </c>
      <c r="H20" s="15">
        <v>17388.333299999998</v>
      </c>
      <c r="I20" s="15">
        <v>131326.6667</v>
      </c>
      <c r="J20" s="15">
        <v>4551517.3333000001</v>
      </c>
    </row>
    <row r="21" spans="1:10" ht="12" customHeight="1" x14ac:dyDescent="0.2">
      <c r="A21" s="3" t="str">
        <f>"FY "&amp;RIGHT(A6,4)+1</f>
        <v>FY 2026</v>
      </c>
    </row>
    <row r="22" spans="1:10" ht="12" customHeight="1" x14ac:dyDescent="0.2">
      <c r="A22" s="2" t="str">
        <f>"Oct "&amp;RIGHT(A6,4)</f>
        <v>Oct 2025</v>
      </c>
      <c r="B22" s="11" t="s">
        <v>422</v>
      </c>
      <c r="C22" s="11" t="s">
        <v>422</v>
      </c>
      <c r="D22" s="11" t="s">
        <v>422</v>
      </c>
      <c r="E22" s="11" t="s">
        <v>422</v>
      </c>
      <c r="F22" s="11" t="s">
        <v>422</v>
      </c>
      <c r="G22" s="11" t="s">
        <v>422</v>
      </c>
      <c r="H22" s="11" t="s">
        <v>422</v>
      </c>
      <c r="I22" s="11" t="s">
        <v>422</v>
      </c>
      <c r="J22" s="11" t="s">
        <v>422</v>
      </c>
    </row>
    <row r="23" spans="1:10" ht="12" customHeight="1" x14ac:dyDescent="0.2">
      <c r="A23" s="2" t="str">
        <f>"Nov "&amp;RIGHT(A6,4)</f>
        <v>Nov 2025</v>
      </c>
      <c r="B23" s="11" t="s">
        <v>422</v>
      </c>
      <c r="C23" s="11" t="s">
        <v>422</v>
      </c>
      <c r="D23" s="11" t="s">
        <v>422</v>
      </c>
      <c r="E23" s="11" t="s">
        <v>422</v>
      </c>
      <c r="F23" s="11" t="s">
        <v>422</v>
      </c>
      <c r="G23" s="11" t="s">
        <v>422</v>
      </c>
      <c r="H23" s="11" t="s">
        <v>422</v>
      </c>
      <c r="I23" s="11" t="s">
        <v>422</v>
      </c>
      <c r="J23" s="11" t="s">
        <v>422</v>
      </c>
    </row>
    <row r="24" spans="1:10" ht="12" customHeight="1" x14ac:dyDescent="0.2">
      <c r="A24" s="2" t="str">
        <f>"Dec "&amp;RIGHT(A6,4)</f>
        <v>Dec 2025</v>
      </c>
      <c r="B24" s="11">
        <v>473</v>
      </c>
      <c r="C24" s="11">
        <v>67880</v>
      </c>
      <c r="D24" s="11">
        <v>581206</v>
      </c>
      <c r="E24" s="11">
        <v>17285</v>
      </c>
      <c r="F24" s="11">
        <v>69591</v>
      </c>
      <c r="G24" s="11">
        <v>4793892</v>
      </c>
      <c r="H24" s="11">
        <v>17758</v>
      </c>
      <c r="I24" s="11">
        <v>137471</v>
      </c>
      <c r="J24" s="11">
        <v>5375098</v>
      </c>
    </row>
    <row r="25" spans="1:10" ht="12" customHeight="1" x14ac:dyDescent="0.2">
      <c r="A25" s="2" t="str">
        <f>"Jan "&amp;RIGHT(A6,4)+1</f>
        <v>Jan 2026</v>
      </c>
      <c r="B25" s="11" t="s">
        <v>422</v>
      </c>
      <c r="C25" s="11" t="s">
        <v>422</v>
      </c>
      <c r="D25" s="11" t="s">
        <v>422</v>
      </c>
      <c r="E25" s="11" t="s">
        <v>422</v>
      </c>
      <c r="F25" s="11" t="s">
        <v>422</v>
      </c>
      <c r="G25" s="11" t="s">
        <v>422</v>
      </c>
      <c r="H25" s="11" t="s">
        <v>422</v>
      </c>
      <c r="I25" s="11" t="s">
        <v>422</v>
      </c>
      <c r="J25" s="11" t="s">
        <v>422</v>
      </c>
    </row>
    <row r="26" spans="1:10" ht="12" customHeight="1" x14ac:dyDescent="0.2">
      <c r="A26" s="2" t="str">
        <f>"Feb "&amp;RIGHT(A6,4)+1</f>
        <v>Feb 2026</v>
      </c>
      <c r="B26" s="11" t="s">
        <v>422</v>
      </c>
      <c r="C26" s="11" t="s">
        <v>422</v>
      </c>
      <c r="D26" s="11" t="s">
        <v>422</v>
      </c>
      <c r="E26" s="11" t="s">
        <v>422</v>
      </c>
      <c r="F26" s="11" t="s">
        <v>422</v>
      </c>
      <c r="G26" s="11" t="s">
        <v>422</v>
      </c>
      <c r="H26" s="11" t="s">
        <v>422</v>
      </c>
      <c r="I26" s="11" t="s">
        <v>422</v>
      </c>
      <c r="J26" s="11" t="s">
        <v>422</v>
      </c>
    </row>
    <row r="27" spans="1:10" ht="12" customHeight="1" x14ac:dyDescent="0.2">
      <c r="A27" s="2" t="str">
        <f>"Mar "&amp;RIGHT(A6,4)+1</f>
        <v>Mar 2026</v>
      </c>
      <c r="B27" s="11">
        <v>473</v>
      </c>
      <c r="C27" s="11">
        <v>65489</v>
      </c>
      <c r="D27" s="11">
        <v>616033</v>
      </c>
      <c r="E27" s="11">
        <v>17373</v>
      </c>
      <c r="F27" s="11">
        <v>70762</v>
      </c>
      <c r="G27" s="11">
        <v>5041692</v>
      </c>
      <c r="H27" s="11">
        <v>17846</v>
      </c>
      <c r="I27" s="11">
        <v>136251</v>
      </c>
      <c r="J27" s="11">
        <v>5657725</v>
      </c>
    </row>
    <row r="28" spans="1:10" ht="12" customHeight="1" x14ac:dyDescent="0.2">
      <c r="A28" s="2" t="str">
        <f>"Apr "&amp;RIGHT(A6,4)+1</f>
        <v>Apr 2026</v>
      </c>
      <c r="B28" s="11" t="s">
        <v>422</v>
      </c>
      <c r="C28" s="11" t="s">
        <v>422</v>
      </c>
      <c r="D28" s="11" t="s">
        <v>422</v>
      </c>
      <c r="E28" s="11" t="s">
        <v>422</v>
      </c>
      <c r="F28" s="11" t="s">
        <v>422</v>
      </c>
      <c r="G28" s="11" t="s">
        <v>422</v>
      </c>
      <c r="H28" s="11" t="s">
        <v>422</v>
      </c>
      <c r="I28" s="11" t="s">
        <v>422</v>
      </c>
      <c r="J28" s="11" t="s">
        <v>422</v>
      </c>
    </row>
    <row r="29" spans="1:10" ht="12" customHeight="1" x14ac:dyDescent="0.2">
      <c r="A29" s="2" t="str">
        <f>"May "&amp;RIGHT(A6,4)+1</f>
        <v>May 2026</v>
      </c>
      <c r="B29" s="11" t="s">
        <v>422</v>
      </c>
      <c r="C29" s="11" t="s">
        <v>422</v>
      </c>
      <c r="D29" s="11" t="s">
        <v>422</v>
      </c>
      <c r="E29" s="11" t="s">
        <v>422</v>
      </c>
      <c r="F29" s="11" t="s">
        <v>422</v>
      </c>
      <c r="G29" s="11" t="s">
        <v>422</v>
      </c>
      <c r="H29" s="11" t="s">
        <v>422</v>
      </c>
      <c r="I29" s="11" t="s">
        <v>422</v>
      </c>
      <c r="J29" s="11" t="s">
        <v>422</v>
      </c>
    </row>
    <row r="30" spans="1:10" ht="12" customHeight="1" x14ac:dyDescent="0.2">
      <c r="A30" s="2" t="str">
        <f>"Jun "&amp;RIGHT(A6,4)+1</f>
        <v>Jun 2026</v>
      </c>
      <c r="B30" s="11">
        <v>454</v>
      </c>
      <c r="C30" s="11">
        <v>62652</v>
      </c>
      <c r="D30" s="11">
        <v>576218</v>
      </c>
      <c r="E30" s="11">
        <v>14388</v>
      </c>
      <c r="F30" s="11">
        <v>47321</v>
      </c>
      <c r="G30" s="11">
        <v>2378800</v>
      </c>
      <c r="H30" s="11">
        <v>14842</v>
      </c>
      <c r="I30" s="11">
        <v>109973</v>
      </c>
      <c r="J30" s="11">
        <v>2955018</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466.66669999999999</v>
      </c>
      <c r="C34" s="13">
        <v>65340.333299999998</v>
      </c>
      <c r="D34" s="13">
        <v>591152.33330000006</v>
      </c>
      <c r="E34" s="13">
        <v>16348.6667</v>
      </c>
      <c r="F34" s="13">
        <v>62558</v>
      </c>
      <c r="G34" s="13">
        <v>4071461.3333000001</v>
      </c>
      <c r="H34" s="13">
        <v>16815.333299999998</v>
      </c>
      <c r="I34" s="13">
        <v>127898.3333</v>
      </c>
      <c r="J34" s="13">
        <v>4662613.6666999999</v>
      </c>
    </row>
    <row r="35" spans="1:10" ht="12" customHeight="1" x14ac:dyDescent="0.2">
      <c r="A35" s="14" t="str">
        <f>"Total "&amp;MID(A20,7,LEN(A20)-13)&amp;" Months"</f>
        <v>Total 9 Months</v>
      </c>
      <c r="B35" s="15">
        <v>466.66669999999999</v>
      </c>
      <c r="C35" s="15">
        <v>65340.333299999998</v>
      </c>
      <c r="D35" s="15">
        <v>591152.33330000006</v>
      </c>
      <c r="E35" s="15">
        <v>16348.6667</v>
      </c>
      <c r="F35" s="15">
        <v>62558</v>
      </c>
      <c r="G35" s="15">
        <v>4071461.3333000001</v>
      </c>
      <c r="H35" s="15">
        <v>16815.333299999998</v>
      </c>
      <c r="I35" s="15">
        <v>127898.3333</v>
      </c>
      <c r="J35" s="15">
        <v>4662613.6666999999</v>
      </c>
    </row>
    <row r="36" spans="1:10" ht="12" customHeight="1" x14ac:dyDescent="0.2">
      <c r="A36" s="75"/>
      <c r="B36" s="75"/>
      <c r="C36" s="75"/>
      <c r="D36" s="75"/>
      <c r="E36" s="75"/>
      <c r="F36" s="75"/>
      <c r="G36" s="75"/>
      <c r="H36" s="75"/>
      <c r="I36" s="75"/>
      <c r="J36" s="75"/>
    </row>
    <row r="37" spans="1:10" ht="99.95" customHeight="1" x14ac:dyDescent="0.2">
      <c r="A37" s="76" t="s">
        <v>98</v>
      </c>
      <c r="B37" s="76"/>
      <c r="C37" s="76"/>
      <c r="D37" s="76"/>
      <c r="E37" s="76"/>
      <c r="F37" s="76"/>
      <c r="G37" s="76"/>
      <c r="H37" s="76"/>
      <c r="I37" s="76"/>
      <c r="J37" s="76"/>
    </row>
  </sheetData>
  <mergeCells count="9">
    <mergeCell ref="B5:J5"/>
    <mergeCell ref="A36:J36"/>
    <mergeCell ref="A37:J37"/>
    <mergeCell ref="A1:I1"/>
    <mergeCell ref="A2:I2"/>
    <mergeCell ref="A3:A4"/>
    <mergeCell ref="B3:D3"/>
    <mergeCell ref="E3:G3"/>
    <mergeCell ref="H3:J3"/>
  </mergeCells>
  <phoneticPr fontId="0" type="noConversion"/>
  <pageMargins left="0.75" right="0.5" top="0.75" bottom="0.5" header="0.5" footer="0.25"/>
  <pageSetup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J37"/>
  <sheetViews>
    <sheetView showGridLines="0" workbookViewId="0">
      <selection sqref="A1:I1"/>
    </sheetView>
  </sheetViews>
  <sheetFormatPr defaultRowHeight="12.75" x14ac:dyDescent="0.2"/>
  <cols>
    <col min="1" max="10" width="11.42578125" customWidth="1"/>
  </cols>
  <sheetData>
    <row r="1" spans="1:10" ht="12" customHeight="1" x14ac:dyDescent="0.2">
      <c r="A1" s="81" t="s">
        <v>426</v>
      </c>
      <c r="B1" s="81"/>
      <c r="C1" s="81"/>
      <c r="D1" s="81"/>
      <c r="E1" s="81"/>
      <c r="F1" s="81"/>
      <c r="G1" s="81"/>
      <c r="H1" s="81"/>
      <c r="I1" s="81"/>
      <c r="J1" s="73">
        <v>46276</v>
      </c>
    </row>
    <row r="2" spans="1:10" ht="12" customHeight="1" x14ac:dyDescent="0.2">
      <c r="A2" s="82" t="s">
        <v>206</v>
      </c>
      <c r="B2" s="82"/>
      <c r="C2" s="82"/>
      <c r="D2" s="82"/>
      <c r="E2" s="82"/>
      <c r="F2" s="82"/>
      <c r="G2" s="82"/>
      <c r="H2" s="82"/>
      <c r="I2" s="82"/>
      <c r="J2" s="1"/>
    </row>
    <row r="3" spans="1:10" ht="24" customHeight="1" x14ac:dyDescent="0.2">
      <c r="A3" s="77" t="s">
        <v>50</v>
      </c>
      <c r="B3" s="84" t="s">
        <v>205</v>
      </c>
      <c r="C3" s="84"/>
      <c r="D3" s="80"/>
      <c r="E3" s="84" t="s">
        <v>207</v>
      </c>
      <c r="F3" s="84"/>
      <c r="G3" s="80"/>
      <c r="H3" s="84" t="s">
        <v>208</v>
      </c>
      <c r="I3" s="84"/>
      <c r="J3" s="84"/>
    </row>
    <row r="4" spans="1:10" ht="24" customHeight="1" x14ac:dyDescent="0.2">
      <c r="A4" s="78"/>
      <c r="B4" s="10" t="s">
        <v>97</v>
      </c>
      <c r="C4" s="10" t="s">
        <v>95</v>
      </c>
      <c r="D4" s="10" t="s">
        <v>96</v>
      </c>
      <c r="E4" s="10" t="s">
        <v>97</v>
      </c>
      <c r="F4" s="10" t="s">
        <v>95</v>
      </c>
      <c r="G4" s="10" t="s">
        <v>96</v>
      </c>
      <c r="H4" s="10" t="s">
        <v>97</v>
      </c>
      <c r="I4" s="10" t="s">
        <v>95</v>
      </c>
      <c r="J4" s="9" t="s">
        <v>96</v>
      </c>
    </row>
    <row r="5" spans="1:10" ht="12" customHeight="1" x14ac:dyDescent="0.2">
      <c r="A5" s="1"/>
      <c r="B5" s="75" t="str">
        <f>REPT("-",101)&amp;" Number "&amp;REPT("-",101)</f>
        <v>----------------------------------------------------------------------------------------------------- Number -----------------------------------------------------------------------------------------------------</v>
      </c>
      <c r="C5" s="75"/>
      <c r="D5" s="75"/>
      <c r="E5" s="75"/>
      <c r="F5" s="75"/>
      <c r="G5" s="75"/>
      <c r="H5" s="75"/>
      <c r="I5" s="75"/>
      <c r="J5" s="75"/>
    </row>
    <row r="6" spans="1:10" ht="12" customHeight="1" x14ac:dyDescent="0.2">
      <c r="A6" s="3" t="s">
        <v>423</v>
      </c>
    </row>
    <row r="7" spans="1:10" ht="12" customHeight="1" x14ac:dyDescent="0.2">
      <c r="A7" s="2" t="str">
        <f>"Oct "&amp;RIGHT(A6,4)-1</f>
        <v>Oct 2024</v>
      </c>
      <c r="B7" s="11">
        <v>7521</v>
      </c>
      <c r="C7" s="11">
        <v>15984</v>
      </c>
      <c r="D7" s="11">
        <v>795182</v>
      </c>
      <c r="E7" s="11">
        <v>814</v>
      </c>
      <c r="F7" s="11">
        <v>1961</v>
      </c>
      <c r="G7" s="11">
        <v>64874</v>
      </c>
      <c r="H7" s="11">
        <v>1683</v>
      </c>
      <c r="I7" s="11">
        <v>10068</v>
      </c>
      <c r="J7" s="11">
        <v>325699</v>
      </c>
    </row>
    <row r="8" spans="1:10" ht="12" customHeight="1" x14ac:dyDescent="0.2">
      <c r="A8" s="2" t="str">
        <f>"Nov "&amp;RIGHT(A6,4)-1</f>
        <v>Nov 2024</v>
      </c>
      <c r="B8" s="11" t="s">
        <v>422</v>
      </c>
      <c r="C8" s="11" t="s">
        <v>422</v>
      </c>
      <c r="D8" s="11" t="s">
        <v>422</v>
      </c>
      <c r="E8" s="11" t="s">
        <v>422</v>
      </c>
      <c r="F8" s="11" t="s">
        <v>422</v>
      </c>
      <c r="G8" s="11" t="s">
        <v>422</v>
      </c>
      <c r="H8" s="11" t="s">
        <v>422</v>
      </c>
      <c r="I8" s="11" t="s">
        <v>422</v>
      </c>
      <c r="J8" s="11" t="s">
        <v>422</v>
      </c>
    </row>
    <row r="9" spans="1:10" ht="12" customHeight="1" x14ac:dyDescent="0.2">
      <c r="A9" s="2" t="str">
        <f>"Dec "&amp;RIGHT(A6,4)-1</f>
        <v>Dec 2024</v>
      </c>
      <c r="B9" s="11" t="s">
        <v>422</v>
      </c>
      <c r="C9" s="11" t="s">
        <v>422</v>
      </c>
      <c r="D9" s="11" t="s">
        <v>422</v>
      </c>
      <c r="E9" s="11" t="s">
        <v>422</v>
      </c>
      <c r="F9" s="11" t="s">
        <v>422</v>
      </c>
      <c r="G9" s="11" t="s">
        <v>422</v>
      </c>
      <c r="H9" s="11" t="s">
        <v>422</v>
      </c>
      <c r="I9" s="11" t="s">
        <v>422</v>
      </c>
      <c r="J9" s="11" t="s">
        <v>422</v>
      </c>
    </row>
    <row r="10" spans="1:10" ht="12" customHeight="1" x14ac:dyDescent="0.2">
      <c r="A10" s="2" t="str">
        <f>"Jan "&amp;RIGHT(A6,4)</f>
        <v>Jan 2025</v>
      </c>
      <c r="B10" s="11" t="s">
        <v>422</v>
      </c>
      <c r="C10" s="11" t="s">
        <v>422</v>
      </c>
      <c r="D10" s="11" t="s">
        <v>422</v>
      </c>
      <c r="E10" s="11" t="s">
        <v>422</v>
      </c>
      <c r="F10" s="11" t="s">
        <v>422</v>
      </c>
      <c r="G10" s="11" t="s">
        <v>422</v>
      </c>
      <c r="H10" s="11" t="s">
        <v>422</v>
      </c>
      <c r="I10" s="11" t="s">
        <v>422</v>
      </c>
      <c r="J10" s="11" t="s">
        <v>422</v>
      </c>
    </row>
    <row r="11" spans="1:10" ht="12" customHeight="1" x14ac:dyDescent="0.2">
      <c r="A11" s="2" t="str">
        <f>"Feb "&amp;RIGHT(A6,4)</f>
        <v>Feb 2025</v>
      </c>
      <c r="B11" s="11" t="s">
        <v>422</v>
      </c>
      <c r="C11" s="11" t="s">
        <v>422</v>
      </c>
      <c r="D11" s="11" t="s">
        <v>422</v>
      </c>
      <c r="E11" s="11" t="s">
        <v>422</v>
      </c>
      <c r="F11" s="11" t="s">
        <v>422</v>
      </c>
      <c r="G11" s="11" t="s">
        <v>422</v>
      </c>
      <c r="H11" s="11" t="s">
        <v>422</v>
      </c>
      <c r="I11" s="11" t="s">
        <v>422</v>
      </c>
      <c r="J11" s="11" t="s">
        <v>422</v>
      </c>
    </row>
    <row r="12" spans="1:10" ht="12" customHeight="1" x14ac:dyDescent="0.2">
      <c r="A12" s="2" t="str">
        <f>"Mar "&amp;RIGHT(A6,4)</f>
        <v>Mar 2025</v>
      </c>
      <c r="B12" s="11">
        <v>7633</v>
      </c>
      <c r="C12" s="11">
        <v>16347</v>
      </c>
      <c r="D12" s="11">
        <v>830845</v>
      </c>
      <c r="E12" s="11">
        <v>840</v>
      </c>
      <c r="F12" s="11">
        <v>2016</v>
      </c>
      <c r="G12" s="11">
        <v>64308</v>
      </c>
      <c r="H12" s="11">
        <v>1701</v>
      </c>
      <c r="I12" s="11">
        <v>10105</v>
      </c>
      <c r="J12" s="11">
        <v>331468</v>
      </c>
    </row>
    <row r="13" spans="1:10" ht="12" customHeight="1" x14ac:dyDescent="0.2">
      <c r="A13" s="2" t="str">
        <f>"Apr "&amp;RIGHT(A6,4)</f>
        <v>Apr 2025</v>
      </c>
      <c r="B13" s="11" t="s">
        <v>422</v>
      </c>
      <c r="C13" s="11" t="s">
        <v>422</v>
      </c>
      <c r="D13" s="11" t="s">
        <v>422</v>
      </c>
      <c r="E13" s="11" t="s">
        <v>422</v>
      </c>
      <c r="F13" s="11" t="s">
        <v>422</v>
      </c>
      <c r="G13" s="11" t="s">
        <v>422</v>
      </c>
      <c r="H13" s="11" t="s">
        <v>422</v>
      </c>
      <c r="I13" s="11" t="s">
        <v>422</v>
      </c>
      <c r="J13" s="11" t="s">
        <v>422</v>
      </c>
    </row>
    <row r="14" spans="1:10" ht="12" customHeight="1" x14ac:dyDescent="0.2">
      <c r="A14" s="2" t="str">
        <f>"May "&amp;RIGHT(A6,4)</f>
        <v>May 2025</v>
      </c>
      <c r="B14" s="11" t="s">
        <v>422</v>
      </c>
      <c r="C14" s="11" t="s">
        <v>422</v>
      </c>
      <c r="D14" s="11" t="s">
        <v>422</v>
      </c>
      <c r="E14" s="11" t="s">
        <v>422</v>
      </c>
      <c r="F14" s="11" t="s">
        <v>422</v>
      </c>
      <c r="G14" s="11" t="s">
        <v>422</v>
      </c>
      <c r="H14" s="11" t="s">
        <v>422</v>
      </c>
      <c r="I14" s="11" t="s">
        <v>422</v>
      </c>
      <c r="J14" s="11" t="s">
        <v>422</v>
      </c>
    </row>
    <row r="15" spans="1:10" ht="12" customHeight="1" x14ac:dyDescent="0.2">
      <c r="A15" s="2" t="str">
        <f>"Jun "&amp;RIGHT(A6,4)</f>
        <v>Jun 2025</v>
      </c>
      <c r="B15" s="11" t="s">
        <v>422</v>
      </c>
      <c r="C15" s="11" t="s">
        <v>422</v>
      </c>
      <c r="D15" s="11" t="s">
        <v>422</v>
      </c>
      <c r="E15" s="11" t="s">
        <v>422</v>
      </c>
      <c r="F15" s="11" t="s">
        <v>422</v>
      </c>
      <c r="G15" s="11" t="s">
        <v>422</v>
      </c>
      <c r="H15" s="11" t="s">
        <v>422</v>
      </c>
      <c r="I15" s="11" t="s">
        <v>422</v>
      </c>
      <c r="J15" s="11" t="s">
        <v>422</v>
      </c>
    </row>
    <row r="16" spans="1:10" ht="12" customHeight="1" x14ac:dyDescent="0.2">
      <c r="A16" s="2" t="str">
        <f>"Jul "&amp;RIGHT(A6,4)</f>
        <v>Jul 2025</v>
      </c>
      <c r="B16" s="11" t="s">
        <v>422</v>
      </c>
      <c r="C16" s="11" t="s">
        <v>422</v>
      </c>
      <c r="D16" s="11" t="s">
        <v>422</v>
      </c>
      <c r="E16" s="11" t="s">
        <v>422</v>
      </c>
      <c r="F16" s="11" t="s">
        <v>422</v>
      </c>
      <c r="G16" s="11" t="s">
        <v>422</v>
      </c>
      <c r="H16" s="11" t="s">
        <v>422</v>
      </c>
      <c r="I16" s="11" t="s">
        <v>422</v>
      </c>
      <c r="J16" s="11" t="s">
        <v>422</v>
      </c>
    </row>
    <row r="17" spans="1:10" ht="12" customHeight="1" x14ac:dyDescent="0.2">
      <c r="A17" s="2" t="str">
        <f>"Aug "&amp;RIGHT(A6,4)</f>
        <v>Aug 2025</v>
      </c>
      <c r="B17" s="11" t="s">
        <v>422</v>
      </c>
      <c r="C17" s="11" t="s">
        <v>422</v>
      </c>
      <c r="D17" s="11" t="s">
        <v>422</v>
      </c>
      <c r="E17" s="11" t="s">
        <v>422</v>
      </c>
      <c r="F17" s="11" t="s">
        <v>422</v>
      </c>
      <c r="G17" s="11" t="s">
        <v>422</v>
      </c>
      <c r="H17" s="11" t="s">
        <v>422</v>
      </c>
      <c r="I17" s="11" t="s">
        <v>422</v>
      </c>
      <c r="J17" s="11" t="s">
        <v>422</v>
      </c>
    </row>
    <row r="18" spans="1:10" ht="12" customHeight="1" x14ac:dyDescent="0.2">
      <c r="A18" s="2" t="str">
        <f>"Sep "&amp;RIGHT(A6,4)</f>
        <v>Sep 2025</v>
      </c>
      <c r="B18" s="11" t="s">
        <v>422</v>
      </c>
      <c r="C18" s="11" t="s">
        <v>422</v>
      </c>
      <c r="D18" s="11" t="s">
        <v>422</v>
      </c>
      <c r="E18" s="11" t="s">
        <v>422</v>
      </c>
      <c r="F18" s="11" t="s">
        <v>422</v>
      </c>
      <c r="G18" s="11" t="s">
        <v>422</v>
      </c>
      <c r="H18" s="11" t="s">
        <v>422</v>
      </c>
      <c r="I18" s="11" t="s">
        <v>422</v>
      </c>
      <c r="J18" s="11" t="s">
        <v>422</v>
      </c>
    </row>
    <row r="19" spans="1:10" ht="12" customHeight="1" x14ac:dyDescent="0.2">
      <c r="A19" s="12" t="s">
        <v>55</v>
      </c>
      <c r="B19" s="13">
        <v>7577</v>
      </c>
      <c r="C19" s="13">
        <v>16165.5</v>
      </c>
      <c r="D19" s="13">
        <v>813013.5</v>
      </c>
      <c r="E19" s="13">
        <v>827</v>
      </c>
      <c r="F19" s="13">
        <v>1988.5</v>
      </c>
      <c r="G19" s="13">
        <v>64591</v>
      </c>
      <c r="H19" s="13">
        <v>1692</v>
      </c>
      <c r="I19" s="13">
        <v>10086.5</v>
      </c>
      <c r="J19" s="13">
        <v>328583.5</v>
      </c>
    </row>
    <row r="20" spans="1:10" ht="12" customHeight="1" x14ac:dyDescent="0.2">
      <c r="A20" s="14" t="s">
        <v>424</v>
      </c>
      <c r="B20" s="15">
        <v>7577</v>
      </c>
      <c r="C20" s="15">
        <v>16165.5</v>
      </c>
      <c r="D20" s="15">
        <v>813013.5</v>
      </c>
      <c r="E20" s="15">
        <v>827</v>
      </c>
      <c r="F20" s="15">
        <v>1988.5</v>
      </c>
      <c r="G20" s="15">
        <v>64591</v>
      </c>
      <c r="H20" s="15">
        <v>1692</v>
      </c>
      <c r="I20" s="15">
        <v>10086.5</v>
      </c>
      <c r="J20" s="15">
        <v>328583.5</v>
      </c>
    </row>
    <row r="21" spans="1:10" ht="12" customHeight="1" x14ac:dyDescent="0.2">
      <c r="A21" s="3" t="str">
        <f>"FY "&amp;RIGHT(A6,4)+1</f>
        <v>FY 2026</v>
      </c>
    </row>
    <row r="22" spans="1:10" ht="12" customHeight="1" x14ac:dyDescent="0.2">
      <c r="A22" s="2" t="str">
        <f>"Oct "&amp;RIGHT(A6,4)</f>
        <v>Oct 2025</v>
      </c>
      <c r="B22" s="11">
        <v>7520</v>
      </c>
      <c r="C22" s="11">
        <v>16493</v>
      </c>
      <c r="D22" s="11">
        <v>820674</v>
      </c>
      <c r="E22" s="11">
        <v>813</v>
      </c>
      <c r="F22" s="11">
        <v>1902</v>
      </c>
      <c r="G22" s="11">
        <v>62826</v>
      </c>
      <c r="H22" s="11">
        <v>1728</v>
      </c>
      <c r="I22" s="11">
        <v>10149</v>
      </c>
      <c r="J22" s="11">
        <v>345979</v>
      </c>
    </row>
    <row r="23" spans="1:10" ht="12" customHeight="1" x14ac:dyDescent="0.2">
      <c r="A23" s="2" t="str">
        <f>"Nov "&amp;RIGHT(A6,4)</f>
        <v>Nov 2025</v>
      </c>
      <c r="B23" s="11" t="s">
        <v>422</v>
      </c>
      <c r="C23" s="11" t="s">
        <v>422</v>
      </c>
      <c r="D23" s="11" t="s">
        <v>422</v>
      </c>
      <c r="E23" s="11" t="s">
        <v>422</v>
      </c>
      <c r="F23" s="11" t="s">
        <v>422</v>
      </c>
      <c r="G23" s="11" t="s">
        <v>422</v>
      </c>
      <c r="H23" s="11" t="s">
        <v>422</v>
      </c>
      <c r="I23" s="11" t="s">
        <v>422</v>
      </c>
      <c r="J23" s="11" t="s">
        <v>422</v>
      </c>
    </row>
    <row r="24" spans="1:10" ht="12" customHeight="1" x14ac:dyDescent="0.2">
      <c r="A24" s="2" t="str">
        <f>"Dec "&amp;RIGHT(A6,4)</f>
        <v>Dec 2025</v>
      </c>
      <c r="B24" s="11" t="s">
        <v>422</v>
      </c>
      <c r="C24" s="11" t="s">
        <v>422</v>
      </c>
      <c r="D24" s="11" t="s">
        <v>422</v>
      </c>
      <c r="E24" s="11" t="s">
        <v>422</v>
      </c>
      <c r="F24" s="11" t="s">
        <v>422</v>
      </c>
      <c r="G24" s="11" t="s">
        <v>422</v>
      </c>
      <c r="H24" s="11" t="s">
        <v>422</v>
      </c>
      <c r="I24" s="11" t="s">
        <v>422</v>
      </c>
      <c r="J24" s="11" t="s">
        <v>422</v>
      </c>
    </row>
    <row r="25" spans="1:10" ht="12" customHeight="1" x14ac:dyDescent="0.2">
      <c r="A25" s="2" t="str">
        <f>"Jan "&amp;RIGHT(A6,4)+1</f>
        <v>Jan 2026</v>
      </c>
      <c r="B25" s="11" t="s">
        <v>422</v>
      </c>
      <c r="C25" s="11" t="s">
        <v>422</v>
      </c>
      <c r="D25" s="11" t="s">
        <v>422</v>
      </c>
      <c r="E25" s="11" t="s">
        <v>422</v>
      </c>
      <c r="F25" s="11" t="s">
        <v>422</v>
      </c>
      <c r="G25" s="11" t="s">
        <v>422</v>
      </c>
      <c r="H25" s="11" t="s">
        <v>422</v>
      </c>
      <c r="I25" s="11" t="s">
        <v>422</v>
      </c>
      <c r="J25" s="11" t="s">
        <v>422</v>
      </c>
    </row>
    <row r="26" spans="1:10" ht="12" customHeight="1" x14ac:dyDescent="0.2">
      <c r="A26" s="2" t="str">
        <f>"Feb "&amp;RIGHT(A6,4)+1</f>
        <v>Feb 2026</v>
      </c>
      <c r="B26" s="11" t="s">
        <v>422</v>
      </c>
      <c r="C26" s="11" t="s">
        <v>422</v>
      </c>
      <c r="D26" s="11" t="s">
        <v>422</v>
      </c>
      <c r="E26" s="11" t="s">
        <v>422</v>
      </c>
      <c r="F26" s="11" t="s">
        <v>422</v>
      </c>
      <c r="G26" s="11" t="s">
        <v>422</v>
      </c>
      <c r="H26" s="11" t="s">
        <v>422</v>
      </c>
      <c r="I26" s="11" t="s">
        <v>422</v>
      </c>
      <c r="J26" s="11" t="s">
        <v>422</v>
      </c>
    </row>
    <row r="27" spans="1:10" ht="12" customHeight="1" x14ac:dyDescent="0.2">
      <c r="A27" s="2" t="str">
        <f>"Mar "&amp;RIGHT(A6,4)+1</f>
        <v>Mar 2026</v>
      </c>
      <c r="B27" s="11">
        <v>7504</v>
      </c>
      <c r="C27" s="11">
        <v>16548</v>
      </c>
      <c r="D27" s="11">
        <v>814609</v>
      </c>
      <c r="E27" s="11">
        <v>786</v>
      </c>
      <c r="F27" s="11">
        <v>1982</v>
      </c>
      <c r="G27" s="11">
        <v>62542</v>
      </c>
      <c r="H27" s="11">
        <v>1637</v>
      </c>
      <c r="I27" s="11">
        <v>9650</v>
      </c>
      <c r="J27" s="11">
        <v>441137</v>
      </c>
    </row>
    <row r="28" spans="1:10" ht="12" customHeight="1" x14ac:dyDescent="0.2">
      <c r="A28" s="2" t="str">
        <f>"Apr "&amp;RIGHT(A6,4)+1</f>
        <v>Apr 2026</v>
      </c>
      <c r="B28" s="11" t="s">
        <v>422</v>
      </c>
      <c r="C28" s="11" t="s">
        <v>422</v>
      </c>
      <c r="D28" s="11" t="s">
        <v>422</v>
      </c>
      <c r="E28" s="11" t="s">
        <v>422</v>
      </c>
      <c r="F28" s="11" t="s">
        <v>422</v>
      </c>
      <c r="G28" s="11" t="s">
        <v>422</v>
      </c>
      <c r="H28" s="11" t="s">
        <v>422</v>
      </c>
      <c r="I28" s="11" t="s">
        <v>422</v>
      </c>
      <c r="J28" s="11" t="s">
        <v>422</v>
      </c>
    </row>
    <row r="29" spans="1:10" ht="12" customHeight="1" x14ac:dyDescent="0.2">
      <c r="A29" s="2" t="str">
        <f>"May "&amp;RIGHT(A6,4)+1</f>
        <v>May 2026</v>
      </c>
      <c r="B29" s="11" t="s">
        <v>422</v>
      </c>
      <c r="C29" s="11" t="s">
        <v>422</v>
      </c>
      <c r="D29" s="11" t="s">
        <v>422</v>
      </c>
      <c r="E29" s="11" t="s">
        <v>422</v>
      </c>
      <c r="F29" s="11" t="s">
        <v>422</v>
      </c>
      <c r="G29" s="11" t="s">
        <v>422</v>
      </c>
      <c r="H29" s="11" t="s">
        <v>422</v>
      </c>
      <c r="I29" s="11" t="s">
        <v>422</v>
      </c>
      <c r="J29" s="11" t="s">
        <v>422</v>
      </c>
    </row>
    <row r="30" spans="1:10" ht="12" customHeight="1" x14ac:dyDescent="0.2">
      <c r="A30" s="2" t="str">
        <f>"Jun "&amp;RIGHT(A6,4)+1</f>
        <v>Jun 2026</v>
      </c>
      <c r="B30" s="11" t="s">
        <v>422</v>
      </c>
      <c r="C30" s="11" t="s">
        <v>422</v>
      </c>
      <c r="D30" s="11" t="s">
        <v>422</v>
      </c>
      <c r="E30" s="11" t="s">
        <v>422</v>
      </c>
      <c r="F30" s="11" t="s">
        <v>422</v>
      </c>
      <c r="G30" s="11" t="s">
        <v>422</v>
      </c>
      <c r="H30" s="11" t="s">
        <v>422</v>
      </c>
      <c r="I30" s="11" t="s">
        <v>422</v>
      </c>
      <c r="J30" s="11" t="s">
        <v>422</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7512</v>
      </c>
      <c r="C34" s="13">
        <v>16520.5</v>
      </c>
      <c r="D34" s="13">
        <v>817641.5</v>
      </c>
      <c r="E34" s="13">
        <v>799.5</v>
      </c>
      <c r="F34" s="13">
        <v>1942</v>
      </c>
      <c r="G34" s="13">
        <v>62684</v>
      </c>
      <c r="H34" s="13">
        <v>1682.5</v>
      </c>
      <c r="I34" s="13">
        <v>9899.5</v>
      </c>
      <c r="J34" s="13">
        <v>393558</v>
      </c>
    </row>
    <row r="35" spans="1:10" ht="12" customHeight="1" x14ac:dyDescent="0.2">
      <c r="A35" s="14" t="str">
        <f>"Total "&amp;MID(A20,7,LEN(A20)-13)&amp;" Months"</f>
        <v>Total 9 Months</v>
      </c>
      <c r="B35" s="15">
        <v>7512</v>
      </c>
      <c r="C35" s="15">
        <v>16520.5</v>
      </c>
      <c r="D35" s="15">
        <v>817641.5</v>
      </c>
      <c r="E35" s="15">
        <v>799.5</v>
      </c>
      <c r="F35" s="15">
        <v>1942</v>
      </c>
      <c r="G35" s="15">
        <v>62684</v>
      </c>
      <c r="H35" s="15">
        <v>1682.5</v>
      </c>
      <c r="I35" s="15">
        <v>9899.5</v>
      </c>
      <c r="J35" s="15">
        <v>393558</v>
      </c>
    </row>
    <row r="36" spans="1:10" ht="12" customHeight="1" x14ac:dyDescent="0.2">
      <c r="A36" s="75"/>
      <c r="B36" s="75"/>
      <c r="C36" s="75"/>
      <c r="D36" s="75"/>
      <c r="E36" s="75"/>
      <c r="F36" s="75"/>
      <c r="G36" s="75"/>
      <c r="H36" s="75"/>
      <c r="I36" s="75"/>
      <c r="J36" s="75"/>
    </row>
    <row r="37" spans="1:10" ht="69.95" customHeight="1" x14ac:dyDescent="0.2">
      <c r="A37" s="76" t="s">
        <v>99</v>
      </c>
      <c r="B37" s="76"/>
      <c r="C37" s="76"/>
      <c r="D37" s="76"/>
      <c r="E37" s="76"/>
      <c r="F37" s="76"/>
      <c r="G37" s="76"/>
      <c r="H37" s="76"/>
      <c r="I37" s="76"/>
      <c r="J37" s="76"/>
    </row>
  </sheetData>
  <mergeCells count="9">
    <mergeCell ref="B5:J5"/>
    <mergeCell ref="A36:J36"/>
    <mergeCell ref="A37:J37"/>
    <mergeCell ref="A1:I1"/>
    <mergeCell ref="A2:I2"/>
    <mergeCell ref="A3:A4"/>
    <mergeCell ref="B3:D3"/>
    <mergeCell ref="E3:G3"/>
    <mergeCell ref="H3:J3"/>
  </mergeCells>
  <phoneticPr fontId="0" type="noConversion"/>
  <pageMargins left="0.75" right="0.5" top="0.75" bottom="0.5" header="0.5" footer="0.25"/>
  <pageSetup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K35"/>
  <sheetViews>
    <sheetView showGridLines="0" workbookViewId="0">
      <selection sqref="A1:J1"/>
    </sheetView>
  </sheetViews>
  <sheetFormatPr defaultRowHeight="12.75" x14ac:dyDescent="0.2"/>
  <cols>
    <col min="1" max="1" width="12.85546875" customWidth="1"/>
    <col min="2" max="11" width="11.42578125" customWidth="1"/>
  </cols>
  <sheetData>
    <row r="1" spans="1:11" ht="12" customHeight="1" x14ac:dyDescent="0.2">
      <c r="A1" s="81" t="s">
        <v>426</v>
      </c>
      <c r="B1" s="81"/>
      <c r="C1" s="81"/>
      <c r="D1" s="81"/>
      <c r="E1" s="81"/>
      <c r="F1" s="81"/>
      <c r="G1" s="81"/>
      <c r="H1" s="81"/>
      <c r="I1" s="81"/>
      <c r="J1" s="81"/>
      <c r="K1" s="73">
        <v>46276</v>
      </c>
    </row>
    <row r="2" spans="1:11" ht="12" customHeight="1" x14ac:dyDescent="0.2">
      <c r="A2" s="82" t="s">
        <v>100</v>
      </c>
      <c r="B2" s="82"/>
      <c r="C2" s="82"/>
      <c r="D2" s="82"/>
      <c r="E2" s="82"/>
      <c r="F2" s="82"/>
      <c r="G2" s="82"/>
      <c r="H2" s="82"/>
      <c r="I2" s="82"/>
      <c r="J2" s="82"/>
      <c r="K2" s="1"/>
    </row>
    <row r="3" spans="1:11" ht="24" customHeight="1" x14ac:dyDescent="0.2">
      <c r="A3" s="77" t="s">
        <v>50</v>
      </c>
      <c r="B3" s="84" t="s">
        <v>101</v>
      </c>
      <c r="C3" s="84"/>
      <c r="D3" s="84"/>
      <c r="E3" s="84"/>
      <c r="F3" s="80"/>
      <c r="G3" s="84" t="s">
        <v>102</v>
      </c>
      <c r="H3" s="84"/>
      <c r="I3" s="84"/>
      <c r="J3" s="84"/>
      <c r="K3" s="84"/>
    </row>
    <row r="4" spans="1:11" ht="24" customHeight="1" x14ac:dyDescent="0.2">
      <c r="A4" s="78"/>
      <c r="B4" s="10" t="s">
        <v>103</v>
      </c>
      <c r="C4" s="10" t="s">
        <v>104</v>
      </c>
      <c r="D4" s="10" t="s">
        <v>105</v>
      </c>
      <c r="E4" s="10" t="s">
        <v>106</v>
      </c>
      <c r="F4" s="10" t="s">
        <v>55</v>
      </c>
      <c r="G4" s="10" t="s">
        <v>103</v>
      </c>
      <c r="H4" s="10" t="s">
        <v>104</v>
      </c>
      <c r="I4" s="10" t="s">
        <v>105</v>
      </c>
      <c r="J4" s="10" t="s">
        <v>106</v>
      </c>
      <c r="K4" s="9" t="s">
        <v>55</v>
      </c>
    </row>
    <row r="5" spans="1:11" ht="12" customHeight="1" x14ac:dyDescent="0.2">
      <c r="A5" s="1"/>
      <c r="B5" s="75" t="str">
        <f>REPT("-",112)&amp;" Number "&amp;REPT("-",112)</f>
        <v>---------------------------------------------------------------------------------------------------------------- Number ----------------------------------------------------------------------------------------------------------------</v>
      </c>
      <c r="C5" s="75"/>
      <c r="D5" s="75"/>
      <c r="E5" s="75"/>
      <c r="F5" s="75"/>
      <c r="G5" s="75"/>
      <c r="H5" s="75"/>
      <c r="I5" s="75"/>
      <c r="J5" s="75"/>
      <c r="K5" s="75"/>
    </row>
    <row r="6" spans="1:11" ht="12" customHeight="1" x14ac:dyDescent="0.2">
      <c r="A6" s="3" t="s">
        <v>423</v>
      </c>
    </row>
    <row r="7" spans="1:11" ht="12" customHeight="1" x14ac:dyDescent="0.2">
      <c r="A7" s="2" t="str">
        <f>"Oct "&amp;RIGHT(A6,4)-1</f>
        <v>Oct 2024</v>
      </c>
      <c r="B7" s="11">
        <v>6573917</v>
      </c>
      <c r="C7" s="11">
        <v>7399938</v>
      </c>
      <c r="D7" s="11">
        <v>3888107</v>
      </c>
      <c r="E7" s="11">
        <v>10339777</v>
      </c>
      <c r="F7" s="11">
        <v>28201739</v>
      </c>
      <c r="G7" s="11">
        <v>28021438</v>
      </c>
      <c r="H7" s="11">
        <v>31554824</v>
      </c>
      <c r="I7" s="11">
        <v>29054364</v>
      </c>
      <c r="J7" s="11">
        <v>43023948</v>
      </c>
      <c r="K7" s="11">
        <v>131654574</v>
      </c>
    </row>
    <row r="8" spans="1:11" ht="12" customHeight="1" x14ac:dyDescent="0.2">
      <c r="A8" s="2" t="str">
        <f>"Nov "&amp;RIGHT(A6,4)-1</f>
        <v>Nov 2024</v>
      </c>
      <c r="B8" s="11">
        <v>5442175</v>
      </c>
      <c r="C8" s="11">
        <v>6319029</v>
      </c>
      <c r="D8" s="11">
        <v>3234738</v>
      </c>
      <c r="E8" s="11">
        <v>8615262</v>
      </c>
      <c r="F8" s="11">
        <v>23611204</v>
      </c>
      <c r="G8" s="11">
        <v>22993143</v>
      </c>
      <c r="H8" s="11">
        <v>26011097</v>
      </c>
      <c r="I8" s="11">
        <v>21936409</v>
      </c>
      <c r="J8" s="11">
        <v>34866265</v>
      </c>
      <c r="K8" s="11">
        <v>105806914</v>
      </c>
    </row>
    <row r="9" spans="1:11" ht="12" customHeight="1" x14ac:dyDescent="0.2">
      <c r="A9" s="2" t="str">
        <f>"Dec "&amp;RIGHT(A6,4)-1</f>
        <v>Dec 2024</v>
      </c>
      <c r="B9" s="11">
        <v>5241463</v>
      </c>
      <c r="C9" s="11">
        <v>6279214</v>
      </c>
      <c r="D9" s="11">
        <v>3275102</v>
      </c>
      <c r="E9" s="11">
        <v>8459556</v>
      </c>
      <c r="F9" s="11">
        <v>23255335</v>
      </c>
      <c r="G9" s="11">
        <v>21713982</v>
      </c>
      <c r="H9" s="11">
        <v>24967091</v>
      </c>
      <c r="I9" s="11">
        <v>20275269</v>
      </c>
      <c r="J9" s="11">
        <v>33131354</v>
      </c>
      <c r="K9" s="11">
        <v>100087696</v>
      </c>
    </row>
    <row r="10" spans="1:11" ht="12" customHeight="1" x14ac:dyDescent="0.2">
      <c r="A10" s="2" t="str">
        <f>"Jan "&amp;RIGHT(A6,4)</f>
        <v>Jan 2025</v>
      </c>
      <c r="B10" s="11">
        <v>6013465</v>
      </c>
      <c r="C10" s="11">
        <v>7049716</v>
      </c>
      <c r="D10" s="11">
        <v>3552497</v>
      </c>
      <c r="E10" s="11">
        <v>9541072</v>
      </c>
      <c r="F10" s="11">
        <v>26156750</v>
      </c>
      <c r="G10" s="11">
        <v>24347740</v>
      </c>
      <c r="H10" s="11">
        <v>28113569</v>
      </c>
      <c r="I10" s="11">
        <v>23868576</v>
      </c>
      <c r="J10" s="11">
        <v>37504352</v>
      </c>
      <c r="K10" s="11">
        <v>113834237</v>
      </c>
    </row>
    <row r="11" spans="1:11" ht="12" customHeight="1" x14ac:dyDescent="0.2">
      <c r="A11" s="2" t="str">
        <f>"Feb "&amp;RIGHT(A6,4)</f>
        <v>Feb 2025</v>
      </c>
      <c r="B11" s="11">
        <v>5655460</v>
      </c>
      <c r="C11" s="11">
        <v>6539339</v>
      </c>
      <c r="D11" s="11">
        <v>3353154</v>
      </c>
      <c r="E11" s="11">
        <v>8924809</v>
      </c>
      <c r="F11" s="11">
        <v>24472762</v>
      </c>
      <c r="G11" s="11">
        <v>24179101</v>
      </c>
      <c r="H11" s="11">
        <v>27665276</v>
      </c>
      <c r="I11" s="11">
        <v>25101011</v>
      </c>
      <c r="J11" s="11">
        <v>37317857</v>
      </c>
      <c r="K11" s="11">
        <v>114263245</v>
      </c>
    </row>
    <row r="12" spans="1:11" ht="12" customHeight="1" x14ac:dyDescent="0.2">
      <c r="A12" s="2" t="str">
        <f>"Mar "&amp;RIGHT(A6,4)</f>
        <v>Mar 2025</v>
      </c>
      <c r="B12" s="11">
        <v>6135646</v>
      </c>
      <c r="C12" s="11">
        <v>7215229</v>
      </c>
      <c r="D12" s="11">
        <v>3631250</v>
      </c>
      <c r="E12" s="11">
        <v>9725415</v>
      </c>
      <c r="F12" s="11">
        <v>26707540</v>
      </c>
      <c r="G12" s="11">
        <v>26830756</v>
      </c>
      <c r="H12" s="11">
        <v>31217057</v>
      </c>
      <c r="I12" s="11">
        <v>25738068</v>
      </c>
      <c r="J12" s="11">
        <v>41224826</v>
      </c>
      <c r="K12" s="11">
        <v>125010707</v>
      </c>
    </row>
    <row r="13" spans="1:11" ht="12" customHeight="1" x14ac:dyDescent="0.2">
      <c r="A13" s="2" t="str">
        <f>"Apr "&amp;RIGHT(A6,4)</f>
        <v>Apr 2025</v>
      </c>
      <c r="B13" s="11">
        <v>6409199</v>
      </c>
      <c r="C13" s="11">
        <v>7613664</v>
      </c>
      <c r="D13" s="11">
        <v>3748000</v>
      </c>
      <c r="E13" s="11">
        <v>10157650</v>
      </c>
      <c r="F13" s="11">
        <v>27928513</v>
      </c>
      <c r="G13" s="11">
        <v>28351336</v>
      </c>
      <c r="H13" s="11">
        <v>32493721</v>
      </c>
      <c r="I13" s="11">
        <v>26738109</v>
      </c>
      <c r="J13" s="11">
        <v>43036172</v>
      </c>
      <c r="K13" s="11">
        <v>130619338</v>
      </c>
    </row>
    <row r="14" spans="1:11" ht="12" customHeight="1" x14ac:dyDescent="0.2">
      <c r="A14" s="2" t="str">
        <f>"May "&amp;RIGHT(A6,4)</f>
        <v>May 2025</v>
      </c>
      <c r="B14" s="11">
        <v>6333069</v>
      </c>
      <c r="C14" s="11">
        <v>7440274</v>
      </c>
      <c r="D14" s="11">
        <v>3692954</v>
      </c>
      <c r="E14" s="11">
        <v>9969589</v>
      </c>
      <c r="F14" s="11">
        <v>27435886</v>
      </c>
      <c r="G14" s="11">
        <v>27744029</v>
      </c>
      <c r="H14" s="11">
        <v>31916162</v>
      </c>
      <c r="I14" s="11">
        <v>23687905</v>
      </c>
      <c r="J14" s="11">
        <v>41302616</v>
      </c>
      <c r="K14" s="11">
        <v>124650712</v>
      </c>
    </row>
    <row r="15" spans="1:11" ht="12" customHeight="1" x14ac:dyDescent="0.2">
      <c r="A15" s="2" t="str">
        <f>"Jun "&amp;RIGHT(A6,4)</f>
        <v>Jun 2025</v>
      </c>
      <c r="B15" s="11">
        <v>6105539</v>
      </c>
      <c r="C15" s="11">
        <v>8496811</v>
      </c>
      <c r="D15" s="11">
        <v>3517862</v>
      </c>
      <c r="E15" s="11">
        <v>9928529</v>
      </c>
      <c r="F15" s="11">
        <v>28048741</v>
      </c>
      <c r="G15" s="11">
        <v>23203481</v>
      </c>
      <c r="H15" s="11">
        <v>29426801</v>
      </c>
      <c r="I15" s="11">
        <v>5812342</v>
      </c>
      <c r="J15" s="11">
        <v>30969249</v>
      </c>
      <c r="K15" s="11">
        <v>89411873</v>
      </c>
    </row>
    <row r="16" spans="1:11" ht="12" customHeight="1" x14ac:dyDescent="0.2">
      <c r="A16" s="2" t="str">
        <f>"Jul "&amp;RIGHT(A6,4)</f>
        <v>Jul 2025</v>
      </c>
      <c r="B16" s="11">
        <v>5978041</v>
      </c>
      <c r="C16" s="11">
        <v>9039402</v>
      </c>
      <c r="D16" s="11">
        <v>3580796</v>
      </c>
      <c r="E16" s="11">
        <v>9982229</v>
      </c>
      <c r="F16" s="11">
        <v>28580468</v>
      </c>
      <c r="G16" s="11">
        <v>22987399</v>
      </c>
      <c r="H16" s="11">
        <v>29779269</v>
      </c>
      <c r="I16" s="11">
        <v>3023632</v>
      </c>
      <c r="J16" s="11">
        <v>30177168</v>
      </c>
      <c r="K16" s="11">
        <v>85967468</v>
      </c>
    </row>
    <row r="17" spans="1:11" ht="12" customHeight="1" x14ac:dyDescent="0.2">
      <c r="A17" s="2" t="str">
        <f>"Aug "&amp;RIGHT(A6,4)</f>
        <v>Aug 2025</v>
      </c>
      <c r="B17" s="11">
        <v>5801860</v>
      </c>
      <c r="C17" s="11">
        <v>7656062</v>
      </c>
      <c r="D17" s="11">
        <v>3466269</v>
      </c>
      <c r="E17" s="11">
        <v>9332671</v>
      </c>
      <c r="F17" s="11">
        <v>26256862</v>
      </c>
      <c r="G17" s="11">
        <v>22318772</v>
      </c>
      <c r="H17" s="11">
        <v>26323386</v>
      </c>
      <c r="I17" s="11">
        <v>13889666</v>
      </c>
      <c r="J17" s="11">
        <v>31812326</v>
      </c>
      <c r="K17" s="11">
        <v>94344150</v>
      </c>
    </row>
    <row r="18" spans="1:11" ht="12" customHeight="1" x14ac:dyDescent="0.2">
      <c r="A18" s="2" t="str">
        <f>"Sep "&amp;RIGHT(A6,4)</f>
        <v>Sep 2025</v>
      </c>
      <c r="B18" s="11">
        <v>5841603</v>
      </c>
      <c r="C18" s="11">
        <v>6481219</v>
      </c>
      <c r="D18" s="11">
        <v>3573299</v>
      </c>
      <c r="E18" s="11">
        <v>9229372</v>
      </c>
      <c r="F18" s="11">
        <v>25125493</v>
      </c>
      <c r="G18" s="11">
        <v>26124278</v>
      </c>
      <c r="H18" s="11">
        <v>28776729</v>
      </c>
      <c r="I18" s="11">
        <v>27109394</v>
      </c>
      <c r="J18" s="11">
        <v>39600683</v>
      </c>
      <c r="K18" s="11">
        <v>121611084</v>
      </c>
    </row>
    <row r="19" spans="1:11" ht="12" customHeight="1" x14ac:dyDescent="0.2">
      <c r="A19" s="12" t="s">
        <v>55</v>
      </c>
      <c r="B19" s="13">
        <v>71531437</v>
      </c>
      <c r="C19" s="13">
        <v>87529897</v>
      </c>
      <c r="D19" s="13">
        <v>42514028</v>
      </c>
      <c r="E19" s="13">
        <v>114205931</v>
      </c>
      <c r="F19" s="13">
        <v>315781293</v>
      </c>
      <c r="G19" s="13">
        <v>298815455</v>
      </c>
      <c r="H19" s="13">
        <v>348244982</v>
      </c>
      <c r="I19" s="13">
        <v>246234745</v>
      </c>
      <c r="J19" s="13">
        <v>443966816</v>
      </c>
      <c r="K19" s="13">
        <v>1337261998</v>
      </c>
    </row>
    <row r="20" spans="1:11" ht="12" customHeight="1" x14ac:dyDescent="0.2">
      <c r="A20" s="14" t="s">
        <v>424</v>
      </c>
      <c r="B20" s="15">
        <v>53909933</v>
      </c>
      <c r="C20" s="15">
        <v>64353214</v>
      </c>
      <c r="D20" s="15">
        <v>31893664</v>
      </c>
      <c r="E20" s="15">
        <v>85661659</v>
      </c>
      <c r="F20" s="15">
        <v>235818470</v>
      </c>
      <c r="G20" s="15">
        <v>227385006</v>
      </c>
      <c r="H20" s="15">
        <v>263365598</v>
      </c>
      <c r="I20" s="15">
        <v>202212053</v>
      </c>
      <c r="J20" s="15">
        <v>342376639</v>
      </c>
      <c r="K20" s="15">
        <v>1035339296</v>
      </c>
    </row>
    <row r="21" spans="1:11" ht="12" customHeight="1" x14ac:dyDescent="0.2">
      <c r="A21" s="3" t="str">
        <f>"FY "&amp;RIGHT(A6,4)+1</f>
        <v>FY 2026</v>
      </c>
    </row>
    <row r="22" spans="1:11" ht="12" customHeight="1" x14ac:dyDescent="0.2">
      <c r="A22" s="2" t="str">
        <f>"Oct "&amp;RIGHT(A6,4)</f>
        <v>Oct 2025</v>
      </c>
      <c r="B22" s="11">
        <v>6265073</v>
      </c>
      <c r="C22" s="11">
        <v>7058297</v>
      </c>
      <c r="D22" s="11">
        <v>3822343</v>
      </c>
      <c r="E22" s="11">
        <v>9906309</v>
      </c>
      <c r="F22" s="11">
        <v>27052022</v>
      </c>
      <c r="G22" s="11">
        <v>27909661</v>
      </c>
      <c r="H22" s="11">
        <v>31344914</v>
      </c>
      <c r="I22" s="11">
        <v>29767838</v>
      </c>
      <c r="J22" s="11">
        <v>42567015</v>
      </c>
      <c r="K22" s="11">
        <v>131589428</v>
      </c>
    </row>
    <row r="23" spans="1:11" ht="12" customHeight="1" x14ac:dyDescent="0.2">
      <c r="A23" s="2" t="str">
        <f>"Nov "&amp;RIGHT(A6,4)</f>
        <v>Nov 2025</v>
      </c>
      <c r="B23" s="11">
        <v>4970327</v>
      </c>
      <c r="C23" s="11">
        <v>5784944</v>
      </c>
      <c r="D23" s="11">
        <v>3062491</v>
      </c>
      <c r="E23" s="11">
        <v>7928939</v>
      </c>
      <c r="F23" s="11">
        <v>21746701</v>
      </c>
      <c r="G23" s="11">
        <v>21620188</v>
      </c>
      <c r="H23" s="11">
        <v>24258673</v>
      </c>
      <c r="I23" s="11">
        <v>21857270</v>
      </c>
      <c r="J23" s="11">
        <v>32685850</v>
      </c>
      <c r="K23" s="11">
        <v>100421981</v>
      </c>
    </row>
    <row r="24" spans="1:11" ht="12" customHeight="1" x14ac:dyDescent="0.2">
      <c r="A24" s="2" t="str">
        <f>"Dec "&amp;RIGHT(A6,4)</f>
        <v>Dec 2025</v>
      </c>
      <c r="B24" s="11">
        <v>5527457</v>
      </c>
      <c r="C24" s="11">
        <v>6609189</v>
      </c>
      <c r="D24" s="11">
        <v>3417547</v>
      </c>
      <c r="E24" s="11">
        <v>8881292</v>
      </c>
      <c r="F24" s="11">
        <v>24435485</v>
      </c>
      <c r="G24" s="11">
        <v>22484301</v>
      </c>
      <c r="H24" s="11">
        <v>25997225</v>
      </c>
      <c r="I24" s="11">
        <v>21774684</v>
      </c>
      <c r="J24" s="11">
        <v>34136205</v>
      </c>
      <c r="K24" s="11">
        <v>104392415</v>
      </c>
    </row>
    <row r="25" spans="1:11" ht="12" customHeight="1" x14ac:dyDescent="0.2">
      <c r="A25" s="2" t="str">
        <f>"Jan "&amp;RIGHT(A6,4)+1</f>
        <v>Jan 2026</v>
      </c>
      <c r="B25" s="11">
        <v>5418126</v>
      </c>
      <c r="C25" s="11">
        <v>6322003</v>
      </c>
      <c r="D25" s="11">
        <v>3300097</v>
      </c>
      <c r="E25" s="11">
        <v>8637662</v>
      </c>
      <c r="F25" s="11">
        <v>23677888</v>
      </c>
      <c r="G25" s="11">
        <v>22900784</v>
      </c>
      <c r="H25" s="11">
        <v>26296175</v>
      </c>
      <c r="I25" s="11">
        <v>23871124</v>
      </c>
      <c r="J25" s="11">
        <v>35280454</v>
      </c>
      <c r="K25" s="11">
        <v>108348537</v>
      </c>
    </row>
    <row r="26" spans="1:11" ht="12" customHeight="1" x14ac:dyDescent="0.2">
      <c r="A26" s="2" t="str">
        <f>"Feb "&amp;RIGHT(A6,4)+1</f>
        <v>Feb 2026</v>
      </c>
      <c r="B26" s="11">
        <v>5384900</v>
      </c>
      <c r="C26" s="11">
        <v>6224728</v>
      </c>
      <c r="D26" s="11">
        <v>3181559</v>
      </c>
      <c r="E26" s="11">
        <v>8488912</v>
      </c>
      <c r="F26" s="11">
        <v>23280099</v>
      </c>
      <c r="G26" s="11">
        <v>24009412</v>
      </c>
      <c r="H26" s="11">
        <v>27356158</v>
      </c>
      <c r="I26" s="11">
        <v>25824184</v>
      </c>
      <c r="J26" s="11">
        <v>37018578</v>
      </c>
      <c r="K26" s="11">
        <v>114208332</v>
      </c>
    </row>
    <row r="27" spans="1:11" ht="12" customHeight="1" x14ac:dyDescent="0.2">
      <c r="A27" s="2" t="str">
        <f>"Mar "&amp;RIGHT(A6,4)+1</f>
        <v>Mar 2026</v>
      </c>
      <c r="B27" s="11">
        <v>6069409</v>
      </c>
      <c r="C27" s="11">
        <v>7110954</v>
      </c>
      <c r="D27" s="11">
        <v>3613270</v>
      </c>
      <c r="E27" s="11">
        <v>9606300</v>
      </c>
      <c r="F27" s="11">
        <v>26399933</v>
      </c>
      <c r="G27" s="11">
        <v>27369552</v>
      </c>
      <c r="H27" s="11">
        <v>31711719</v>
      </c>
      <c r="I27" s="11">
        <v>27353645</v>
      </c>
      <c r="J27" s="11">
        <v>41855744</v>
      </c>
      <c r="K27" s="11">
        <v>128290660</v>
      </c>
    </row>
    <row r="28" spans="1:11" ht="12" customHeight="1" x14ac:dyDescent="0.2">
      <c r="A28" s="2" t="str">
        <f>"Apr "&amp;RIGHT(A6,4)+1</f>
        <v>Apr 2026</v>
      </c>
      <c r="B28" s="11">
        <v>6072757</v>
      </c>
      <c r="C28" s="11">
        <v>7208838</v>
      </c>
      <c r="D28" s="11">
        <v>3593828</v>
      </c>
      <c r="E28" s="11">
        <v>9628846</v>
      </c>
      <c r="F28" s="11">
        <v>26504269</v>
      </c>
      <c r="G28" s="11">
        <v>27643212</v>
      </c>
      <c r="H28" s="11">
        <v>31572778</v>
      </c>
      <c r="I28" s="11">
        <v>27127934</v>
      </c>
      <c r="J28" s="11">
        <v>42029319</v>
      </c>
      <c r="K28" s="11">
        <v>128373243</v>
      </c>
    </row>
    <row r="29" spans="1:11" ht="12" customHeight="1" x14ac:dyDescent="0.2">
      <c r="A29" s="2" t="str">
        <f>"May "&amp;RIGHT(A6,4)+1</f>
        <v>May 2026</v>
      </c>
      <c r="B29" s="11">
        <v>5682928</v>
      </c>
      <c r="C29" s="11">
        <v>6694370</v>
      </c>
      <c r="D29" s="11">
        <v>3382719</v>
      </c>
      <c r="E29" s="11">
        <v>8979101</v>
      </c>
      <c r="F29" s="11">
        <v>24739118</v>
      </c>
      <c r="G29" s="11">
        <v>25518758</v>
      </c>
      <c r="H29" s="11">
        <v>29203903</v>
      </c>
      <c r="I29" s="11">
        <v>22361030</v>
      </c>
      <c r="J29" s="11">
        <v>37865557</v>
      </c>
      <c r="K29" s="11">
        <v>114949248</v>
      </c>
    </row>
    <row r="30" spans="1:11" ht="12" customHeight="1" x14ac:dyDescent="0.2">
      <c r="A30" s="2" t="str">
        <f>"Jun "&amp;RIGHT(A6,4)+1</f>
        <v>Jun 2026</v>
      </c>
      <c r="B30" s="11">
        <v>5714165</v>
      </c>
      <c r="C30" s="11">
        <v>7889709</v>
      </c>
      <c r="D30" s="11">
        <v>3246791</v>
      </c>
      <c r="E30" s="11">
        <v>9235037</v>
      </c>
      <c r="F30" s="11">
        <v>26085702</v>
      </c>
      <c r="G30" s="11">
        <v>23540787</v>
      </c>
      <c r="H30" s="11">
        <v>29403382</v>
      </c>
      <c r="I30" s="11">
        <v>8651823</v>
      </c>
      <c r="J30" s="11">
        <v>31687940</v>
      </c>
      <c r="K30" s="11">
        <v>93283932</v>
      </c>
    </row>
    <row r="31" spans="1:11"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c r="K31" s="11" t="s">
        <v>422</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row>
    <row r="33" spans="1:11"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row>
    <row r="34" spans="1:11" ht="12" customHeight="1" x14ac:dyDescent="0.2">
      <c r="A34" s="12" t="s">
        <v>55</v>
      </c>
      <c r="B34" s="13">
        <v>51105142</v>
      </c>
      <c r="C34" s="13">
        <v>60903032</v>
      </c>
      <c r="D34" s="13">
        <v>30620645</v>
      </c>
      <c r="E34" s="13">
        <v>81292398</v>
      </c>
      <c r="F34" s="13">
        <v>223921217</v>
      </c>
      <c r="G34" s="13">
        <v>222996655</v>
      </c>
      <c r="H34" s="13">
        <v>257144927</v>
      </c>
      <c r="I34" s="13">
        <v>208589532</v>
      </c>
      <c r="J34" s="13">
        <v>335126662</v>
      </c>
      <c r="K34" s="13">
        <v>1023857776</v>
      </c>
    </row>
    <row r="35" spans="1:11" ht="12" customHeight="1" x14ac:dyDescent="0.2">
      <c r="A35" s="14" t="str">
        <f>"Total "&amp;MID(A20,7,LEN(A20)-13)&amp;" Months"</f>
        <v>Total 9 Months</v>
      </c>
      <c r="B35" s="15">
        <v>51105142</v>
      </c>
      <c r="C35" s="15">
        <v>60903032</v>
      </c>
      <c r="D35" s="15">
        <v>30620645</v>
      </c>
      <c r="E35" s="15">
        <v>81292398</v>
      </c>
      <c r="F35" s="15">
        <v>223921217</v>
      </c>
      <c r="G35" s="15">
        <v>222996655</v>
      </c>
      <c r="H35" s="15">
        <v>257144927</v>
      </c>
      <c r="I35" s="15">
        <v>208589532</v>
      </c>
      <c r="J35" s="15">
        <v>335126662</v>
      </c>
      <c r="K35" s="15">
        <v>1023857776</v>
      </c>
    </row>
  </sheetData>
  <mergeCells count="6">
    <mergeCell ref="B5:K5"/>
    <mergeCell ref="A1:J1"/>
    <mergeCell ref="A2:J2"/>
    <mergeCell ref="A3:A4"/>
    <mergeCell ref="B3:F3"/>
    <mergeCell ref="G3:K3"/>
  </mergeCells>
  <phoneticPr fontId="0" type="noConversion"/>
  <pageMargins left="0.75" right="0.5" top="0.75" bottom="0.5" header="0.5" footer="0.25"/>
  <pageSetup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I35"/>
  <sheetViews>
    <sheetView showGridLines="0" workbookViewId="0">
      <selection sqref="A1:H1"/>
    </sheetView>
  </sheetViews>
  <sheetFormatPr defaultRowHeight="12.75" x14ac:dyDescent="0.2"/>
  <cols>
    <col min="1" max="1" width="12.85546875" customWidth="1"/>
    <col min="2" max="9" width="11.42578125" customWidth="1"/>
  </cols>
  <sheetData>
    <row r="1" spans="1:9" ht="12" customHeight="1" x14ac:dyDescent="0.2">
      <c r="A1" s="81" t="s">
        <v>426</v>
      </c>
      <c r="B1" s="81"/>
      <c r="C1" s="81"/>
      <c r="D1" s="81"/>
      <c r="E1" s="81"/>
      <c r="F1" s="81"/>
      <c r="G1" s="81"/>
      <c r="H1" s="81"/>
      <c r="I1" s="73">
        <v>46276</v>
      </c>
    </row>
    <row r="2" spans="1:9" ht="12" customHeight="1" x14ac:dyDescent="0.2">
      <c r="A2" s="82" t="s">
        <v>318</v>
      </c>
      <c r="B2" s="82"/>
      <c r="C2" s="82"/>
      <c r="D2" s="82"/>
      <c r="E2" s="82"/>
      <c r="F2" s="82"/>
      <c r="G2" s="82"/>
      <c r="H2" s="82"/>
      <c r="I2" s="1"/>
    </row>
    <row r="3" spans="1:9" ht="24" customHeight="1" x14ac:dyDescent="0.2">
      <c r="A3" s="77" t="s">
        <v>50</v>
      </c>
      <c r="B3" s="84" t="s">
        <v>103</v>
      </c>
      <c r="C3" s="84"/>
      <c r="D3" s="84"/>
      <c r="E3" s="80"/>
      <c r="F3" s="84" t="s">
        <v>104</v>
      </c>
      <c r="G3" s="84"/>
      <c r="H3" s="84"/>
      <c r="I3" s="84"/>
    </row>
    <row r="4" spans="1:9" ht="24" customHeight="1" x14ac:dyDescent="0.2">
      <c r="A4" s="78"/>
      <c r="B4" s="10" t="s">
        <v>78</v>
      </c>
      <c r="C4" s="10" t="s">
        <v>79</v>
      </c>
      <c r="D4" s="10" t="s">
        <v>80</v>
      </c>
      <c r="E4" s="10" t="s">
        <v>55</v>
      </c>
      <c r="F4" s="10" t="s">
        <v>78</v>
      </c>
      <c r="G4" s="10" t="s">
        <v>79</v>
      </c>
      <c r="H4" s="10" t="s">
        <v>80</v>
      </c>
      <c r="I4" s="9" t="s">
        <v>55</v>
      </c>
    </row>
    <row r="5" spans="1:9" ht="12" customHeight="1" x14ac:dyDescent="0.2">
      <c r="A5" s="1"/>
      <c r="B5" s="75" t="str">
        <f>REPT("-",89)&amp;" Number "&amp;REPT("-",89)</f>
        <v>----------------------------------------------------------------------------------------- Number -----------------------------------------------------------------------------------------</v>
      </c>
      <c r="C5" s="75"/>
      <c r="D5" s="75"/>
      <c r="E5" s="75"/>
      <c r="F5" s="75"/>
      <c r="G5" s="75"/>
      <c r="H5" s="75"/>
      <c r="I5" s="75"/>
    </row>
    <row r="6" spans="1:9" ht="12" customHeight="1" x14ac:dyDescent="0.2">
      <c r="A6" s="3" t="s">
        <v>423</v>
      </c>
    </row>
    <row r="7" spans="1:9" ht="12" customHeight="1" x14ac:dyDescent="0.2">
      <c r="A7" s="2" t="str">
        <f>"Oct "&amp;RIGHT(A6,4)-1</f>
        <v>Oct 2024</v>
      </c>
      <c r="B7" s="11">
        <v>24322378</v>
      </c>
      <c r="C7" s="11">
        <v>1891148</v>
      </c>
      <c r="D7" s="11">
        <v>8381829</v>
      </c>
      <c r="E7" s="11">
        <v>34595355</v>
      </c>
      <c r="F7" s="11">
        <v>27152337</v>
      </c>
      <c r="G7" s="11">
        <v>2176207</v>
      </c>
      <c r="H7" s="11">
        <v>9626218</v>
      </c>
      <c r="I7" s="11">
        <v>38954762</v>
      </c>
    </row>
    <row r="8" spans="1:9" ht="12" customHeight="1" x14ac:dyDescent="0.2">
      <c r="A8" s="2" t="str">
        <f>"Nov "&amp;RIGHT(A6,4)-1</f>
        <v>Nov 2024</v>
      </c>
      <c r="B8" s="11">
        <v>19841788</v>
      </c>
      <c r="C8" s="11">
        <v>1606414</v>
      </c>
      <c r="D8" s="11">
        <v>6987116</v>
      </c>
      <c r="E8" s="11">
        <v>28435318</v>
      </c>
      <c r="F8" s="11">
        <v>22439720</v>
      </c>
      <c r="G8" s="11">
        <v>1852764</v>
      </c>
      <c r="H8" s="11">
        <v>8037642</v>
      </c>
      <c r="I8" s="11">
        <v>32330126</v>
      </c>
    </row>
    <row r="9" spans="1:9" ht="12" customHeight="1" x14ac:dyDescent="0.2">
      <c r="A9" s="2" t="str">
        <f>"Dec "&amp;RIGHT(A6,4)-1</f>
        <v>Dec 2024</v>
      </c>
      <c r="B9" s="11">
        <v>18808494</v>
      </c>
      <c r="C9" s="11">
        <v>1534271</v>
      </c>
      <c r="D9" s="11">
        <v>6612680</v>
      </c>
      <c r="E9" s="11">
        <v>26955445</v>
      </c>
      <c r="F9" s="11">
        <v>21706499</v>
      </c>
      <c r="G9" s="11">
        <v>1796590</v>
      </c>
      <c r="H9" s="11">
        <v>7743216</v>
      </c>
      <c r="I9" s="11">
        <v>31246305</v>
      </c>
    </row>
    <row r="10" spans="1:9" ht="12" customHeight="1" x14ac:dyDescent="0.2">
      <c r="A10" s="2" t="str">
        <f>"Jan "&amp;RIGHT(A6,4)</f>
        <v>Jan 2025</v>
      </c>
      <c r="B10" s="11">
        <v>21169762</v>
      </c>
      <c r="C10" s="11">
        <v>1712608</v>
      </c>
      <c r="D10" s="11">
        <v>7478835</v>
      </c>
      <c r="E10" s="11">
        <v>30361205</v>
      </c>
      <c r="F10" s="11">
        <v>24320932</v>
      </c>
      <c r="G10" s="11">
        <v>2016681</v>
      </c>
      <c r="H10" s="11">
        <v>8825672</v>
      </c>
      <c r="I10" s="11">
        <v>35163285</v>
      </c>
    </row>
    <row r="11" spans="1:9" ht="12" customHeight="1" x14ac:dyDescent="0.2">
      <c r="A11" s="2" t="str">
        <f>"Feb "&amp;RIGHT(A6,4)</f>
        <v>Feb 2025</v>
      </c>
      <c r="B11" s="11">
        <v>20827048</v>
      </c>
      <c r="C11" s="11">
        <v>1683016</v>
      </c>
      <c r="D11" s="11">
        <v>7324497</v>
      </c>
      <c r="E11" s="11">
        <v>29834561</v>
      </c>
      <c r="F11" s="11">
        <v>23664508</v>
      </c>
      <c r="G11" s="11">
        <v>1962910</v>
      </c>
      <c r="H11" s="11">
        <v>8577197</v>
      </c>
      <c r="I11" s="11">
        <v>34204615</v>
      </c>
    </row>
    <row r="12" spans="1:9" ht="12" customHeight="1" x14ac:dyDescent="0.2">
      <c r="A12" s="2" t="str">
        <f>"Mar "&amp;RIGHT(A6,4)</f>
        <v>Mar 2025</v>
      </c>
      <c r="B12" s="11">
        <v>22859157</v>
      </c>
      <c r="C12" s="11">
        <v>1874924</v>
      </c>
      <c r="D12" s="11">
        <v>8232321</v>
      </c>
      <c r="E12" s="11">
        <v>32966402</v>
      </c>
      <c r="F12" s="11">
        <v>26490383</v>
      </c>
      <c r="G12" s="11">
        <v>2225450</v>
      </c>
      <c r="H12" s="11">
        <v>9716453</v>
      </c>
      <c r="I12" s="11">
        <v>38432286</v>
      </c>
    </row>
    <row r="13" spans="1:9" ht="12" customHeight="1" x14ac:dyDescent="0.2">
      <c r="A13" s="2" t="str">
        <f>"Apr "&amp;RIGHT(A6,4)</f>
        <v>Apr 2025</v>
      </c>
      <c r="B13" s="11">
        <v>24115058</v>
      </c>
      <c r="C13" s="11">
        <v>1957701</v>
      </c>
      <c r="D13" s="11">
        <v>8687776</v>
      </c>
      <c r="E13" s="11">
        <v>34760535</v>
      </c>
      <c r="F13" s="11">
        <v>27661062</v>
      </c>
      <c r="G13" s="11">
        <v>2291605</v>
      </c>
      <c r="H13" s="11">
        <v>10154718</v>
      </c>
      <c r="I13" s="11">
        <v>40107385</v>
      </c>
    </row>
    <row r="14" spans="1:9" ht="12" customHeight="1" x14ac:dyDescent="0.2">
      <c r="A14" s="2" t="str">
        <f>"May "&amp;RIGHT(A6,4)</f>
        <v>May 2025</v>
      </c>
      <c r="B14" s="11">
        <v>23546916</v>
      </c>
      <c r="C14" s="11">
        <v>1954977</v>
      </c>
      <c r="D14" s="11">
        <v>8575205</v>
      </c>
      <c r="E14" s="11">
        <v>34077098</v>
      </c>
      <c r="F14" s="11">
        <v>26978903</v>
      </c>
      <c r="G14" s="11">
        <v>2301188</v>
      </c>
      <c r="H14" s="11">
        <v>10076345</v>
      </c>
      <c r="I14" s="11">
        <v>39356436</v>
      </c>
    </row>
    <row r="15" spans="1:9" ht="12" customHeight="1" x14ac:dyDescent="0.2">
      <c r="A15" s="2" t="str">
        <f>"Jun "&amp;RIGHT(A6,4)</f>
        <v>Jun 2025</v>
      </c>
      <c r="B15" s="11">
        <v>19495878</v>
      </c>
      <c r="C15" s="11">
        <v>1797391</v>
      </c>
      <c r="D15" s="11">
        <v>8015751</v>
      </c>
      <c r="E15" s="11">
        <v>29309020</v>
      </c>
      <c r="F15" s="11">
        <v>25520578</v>
      </c>
      <c r="G15" s="11">
        <v>2320471</v>
      </c>
      <c r="H15" s="11">
        <v>10082563</v>
      </c>
      <c r="I15" s="11">
        <v>37923612</v>
      </c>
    </row>
    <row r="16" spans="1:9" ht="12" customHeight="1" x14ac:dyDescent="0.2">
      <c r="A16" s="2" t="str">
        <f>"Jul "&amp;RIGHT(A6,4)</f>
        <v>Jul 2025</v>
      </c>
      <c r="B16" s="11">
        <v>18865150</v>
      </c>
      <c r="C16" s="11">
        <v>1844117</v>
      </c>
      <c r="D16" s="11">
        <v>8256173</v>
      </c>
      <c r="E16" s="11">
        <v>28965440</v>
      </c>
      <c r="F16" s="11">
        <v>25919177</v>
      </c>
      <c r="G16" s="11">
        <v>2405874</v>
      </c>
      <c r="H16" s="11">
        <v>10493620</v>
      </c>
      <c r="I16" s="11">
        <v>38818671</v>
      </c>
    </row>
    <row r="17" spans="1:9" ht="12" customHeight="1" x14ac:dyDescent="0.2">
      <c r="A17" s="2" t="str">
        <f>"Aug "&amp;RIGHT(A6,4)</f>
        <v>Aug 2025</v>
      </c>
      <c r="B17" s="11">
        <v>18943544</v>
      </c>
      <c r="C17" s="11">
        <v>1646918</v>
      </c>
      <c r="D17" s="11">
        <v>7530170</v>
      </c>
      <c r="E17" s="11">
        <v>28120632</v>
      </c>
      <c r="F17" s="11">
        <v>23043752</v>
      </c>
      <c r="G17" s="11">
        <v>1969187</v>
      </c>
      <c r="H17" s="11">
        <v>8966509</v>
      </c>
      <c r="I17" s="11">
        <v>33979448</v>
      </c>
    </row>
    <row r="18" spans="1:9" ht="12" customHeight="1" x14ac:dyDescent="0.2">
      <c r="A18" s="2" t="str">
        <f>"Sep "&amp;RIGHT(A6,4)</f>
        <v>Sep 2025</v>
      </c>
      <c r="B18" s="11">
        <v>22402494</v>
      </c>
      <c r="C18" s="11">
        <v>1738106</v>
      </c>
      <c r="D18" s="11">
        <v>7825281</v>
      </c>
      <c r="E18" s="11">
        <v>31965881</v>
      </c>
      <c r="F18" s="11">
        <v>24474105</v>
      </c>
      <c r="G18" s="11">
        <v>1949137</v>
      </c>
      <c r="H18" s="11">
        <v>8834706</v>
      </c>
      <c r="I18" s="11">
        <v>35257948</v>
      </c>
    </row>
    <row r="19" spans="1:9" ht="12" customHeight="1" x14ac:dyDescent="0.2">
      <c r="A19" s="12" t="s">
        <v>55</v>
      </c>
      <c r="B19" s="13">
        <v>255197667</v>
      </c>
      <c r="C19" s="13">
        <v>21241591</v>
      </c>
      <c r="D19" s="13">
        <v>93907634</v>
      </c>
      <c r="E19" s="13">
        <v>370346892</v>
      </c>
      <c r="F19" s="13">
        <v>299371956</v>
      </c>
      <c r="G19" s="13">
        <v>25268064</v>
      </c>
      <c r="H19" s="13">
        <v>111134859</v>
      </c>
      <c r="I19" s="13">
        <v>435774879</v>
      </c>
    </row>
    <row r="20" spans="1:9" ht="12" customHeight="1" x14ac:dyDescent="0.2">
      <c r="A20" s="14" t="s">
        <v>424</v>
      </c>
      <c r="B20" s="15">
        <v>194986479</v>
      </c>
      <c r="C20" s="15">
        <v>16012450</v>
      </c>
      <c r="D20" s="15">
        <v>70296010</v>
      </c>
      <c r="E20" s="15">
        <v>281294939</v>
      </c>
      <c r="F20" s="15">
        <v>225934922</v>
      </c>
      <c r="G20" s="15">
        <v>18943866</v>
      </c>
      <c r="H20" s="15">
        <v>82840024</v>
      </c>
      <c r="I20" s="15">
        <v>327718812</v>
      </c>
    </row>
    <row r="21" spans="1:9" ht="12" customHeight="1" x14ac:dyDescent="0.2">
      <c r="A21" s="3" t="str">
        <f>"FY "&amp;RIGHT(A6,4)+1</f>
        <v>FY 2026</v>
      </c>
    </row>
    <row r="22" spans="1:9" ht="12" customHeight="1" x14ac:dyDescent="0.2">
      <c r="A22" s="2" t="str">
        <f>"Oct "&amp;RIGHT(A6,4)</f>
        <v>Oct 2025</v>
      </c>
      <c r="B22" s="11">
        <v>23929530</v>
      </c>
      <c r="C22" s="11">
        <v>1882405</v>
      </c>
      <c r="D22" s="11">
        <v>8362799</v>
      </c>
      <c r="E22" s="11">
        <v>34174734</v>
      </c>
      <c r="F22" s="11">
        <v>26650124</v>
      </c>
      <c r="G22" s="11">
        <v>2156990</v>
      </c>
      <c r="H22" s="11">
        <v>9596097</v>
      </c>
      <c r="I22" s="11">
        <v>38403211</v>
      </c>
    </row>
    <row r="23" spans="1:9" ht="12" customHeight="1" x14ac:dyDescent="0.2">
      <c r="A23" s="2" t="str">
        <f>"Nov "&amp;RIGHT(A6,4)</f>
        <v>Nov 2025</v>
      </c>
      <c r="B23" s="11">
        <v>18495195</v>
      </c>
      <c r="C23" s="11">
        <v>1492535</v>
      </c>
      <c r="D23" s="11">
        <v>6602785</v>
      </c>
      <c r="E23" s="11">
        <v>26590515</v>
      </c>
      <c r="F23" s="11">
        <v>20759326</v>
      </c>
      <c r="G23" s="11">
        <v>1714040</v>
      </c>
      <c r="H23" s="11">
        <v>7570251</v>
      </c>
      <c r="I23" s="11">
        <v>30043617</v>
      </c>
    </row>
    <row r="24" spans="1:9" ht="12" customHeight="1" x14ac:dyDescent="0.2">
      <c r="A24" s="2" t="str">
        <f>"Dec "&amp;RIGHT(A6,4)</f>
        <v>Dec 2025</v>
      </c>
      <c r="B24" s="11">
        <v>19469619</v>
      </c>
      <c r="C24" s="11">
        <v>1575586</v>
      </c>
      <c r="D24" s="11">
        <v>6966553</v>
      </c>
      <c r="E24" s="11">
        <v>28011758</v>
      </c>
      <c r="F24" s="11">
        <v>22566225</v>
      </c>
      <c r="G24" s="11">
        <v>1850407</v>
      </c>
      <c r="H24" s="11">
        <v>8189782</v>
      </c>
      <c r="I24" s="11">
        <v>32606414</v>
      </c>
    </row>
    <row r="25" spans="1:9" ht="12" customHeight="1" x14ac:dyDescent="0.2">
      <c r="A25" s="2" t="str">
        <f>"Jan "&amp;RIGHT(A6,4)+1</f>
        <v>Jan 2026</v>
      </c>
      <c r="B25" s="11">
        <v>19656572</v>
      </c>
      <c r="C25" s="11">
        <v>1579713</v>
      </c>
      <c r="D25" s="11">
        <v>7082625</v>
      </c>
      <c r="E25" s="11">
        <v>28318910</v>
      </c>
      <c r="F25" s="11">
        <v>22447672</v>
      </c>
      <c r="G25" s="11">
        <v>1850680</v>
      </c>
      <c r="H25" s="11">
        <v>8319826</v>
      </c>
      <c r="I25" s="11">
        <v>32618178</v>
      </c>
    </row>
    <row r="26" spans="1:9" ht="12" customHeight="1" x14ac:dyDescent="0.2">
      <c r="A26" s="2" t="str">
        <f>"Feb "&amp;RIGHT(A6,4)+1</f>
        <v>Feb 2026</v>
      </c>
      <c r="B26" s="11">
        <v>20376889</v>
      </c>
      <c r="C26" s="11">
        <v>1650141</v>
      </c>
      <c r="D26" s="11">
        <v>7367282</v>
      </c>
      <c r="E26" s="11">
        <v>29394312</v>
      </c>
      <c r="F26" s="11">
        <v>23090335</v>
      </c>
      <c r="G26" s="11">
        <v>1916165</v>
      </c>
      <c r="H26" s="11">
        <v>8574386</v>
      </c>
      <c r="I26" s="11">
        <v>33580886</v>
      </c>
    </row>
    <row r="27" spans="1:9" ht="12" customHeight="1" x14ac:dyDescent="0.2">
      <c r="A27" s="2" t="str">
        <f>"Mar "&amp;RIGHT(A6,4)+1</f>
        <v>Mar 2026</v>
      </c>
      <c r="B27" s="11">
        <v>23084023</v>
      </c>
      <c r="C27" s="11">
        <v>1899778</v>
      </c>
      <c r="D27" s="11">
        <v>8455160</v>
      </c>
      <c r="E27" s="11">
        <v>33438961</v>
      </c>
      <c r="F27" s="11">
        <v>26610933</v>
      </c>
      <c r="G27" s="11">
        <v>2247025</v>
      </c>
      <c r="H27" s="11">
        <v>9964715</v>
      </c>
      <c r="I27" s="11">
        <v>38822673</v>
      </c>
    </row>
    <row r="28" spans="1:9" ht="12" customHeight="1" x14ac:dyDescent="0.2">
      <c r="A28" s="2" t="str">
        <f>"Apr "&amp;RIGHT(A6,4)+1</f>
        <v>Apr 2026</v>
      </c>
      <c r="B28" s="11">
        <v>23263543</v>
      </c>
      <c r="C28" s="11">
        <v>1902547</v>
      </c>
      <c r="D28" s="11">
        <v>8549879</v>
      </c>
      <c r="E28" s="11">
        <v>33715969</v>
      </c>
      <c r="F28" s="11">
        <v>26601458</v>
      </c>
      <c r="G28" s="11">
        <v>2215541</v>
      </c>
      <c r="H28" s="11">
        <v>9964617</v>
      </c>
      <c r="I28" s="11">
        <v>38781616</v>
      </c>
    </row>
    <row r="29" spans="1:9" ht="12" customHeight="1" x14ac:dyDescent="0.2">
      <c r="A29" s="2" t="str">
        <f>"May "&amp;RIGHT(A6,4)+1</f>
        <v>May 2026</v>
      </c>
      <c r="B29" s="11">
        <v>21377716</v>
      </c>
      <c r="C29" s="11">
        <v>1776651</v>
      </c>
      <c r="D29" s="11">
        <v>8047319</v>
      </c>
      <c r="E29" s="11">
        <v>31201686</v>
      </c>
      <c r="F29" s="11">
        <v>24422676</v>
      </c>
      <c r="G29" s="11">
        <v>2091888</v>
      </c>
      <c r="H29" s="11">
        <v>9383709</v>
      </c>
      <c r="I29" s="11">
        <v>35898273</v>
      </c>
    </row>
    <row r="30" spans="1:9" ht="12" customHeight="1" x14ac:dyDescent="0.2">
      <c r="A30" s="2" t="str">
        <f>"Jun "&amp;RIGHT(A6,4)+1</f>
        <v>Jun 2026</v>
      </c>
      <c r="B30" s="11">
        <v>19380095</v>
      </c>
      <c r="C30" s="11">
        <v>1794357</v>
      </c>
      <c r="D30" s="11">
        <v>8080500</v>
      </c>
      <c r="E30" s="11">
        <v>29254952</v>
      </c>
      <c r="F30" s="11">
        <v>24956794</v>
      </c>
      <c r="G30" s="11">
        <v>2285154</v>
      </c>
      <c r="H30" s="11">
        <v>10051143</v>
      </c>
      <c r="I30" s="11">
        <v>37293091</v>
      </c>
    </row>
    <row r="31" spans="1:9" ht="12" customHeight="1" x14ac:dyDescent="0.2">
      <c r="A31" s="2" t="str">
        <f>"Jul "&amp;RIGHT(A6,4)+1</f>
        <v>Jul 2026</v>
      </c>
      <c r="B31" s="11" t="s">
        <v>422</v>
      </c>
      <c r="C31" s="11" t="s">
        <v>422</v>
      </c>
      <c r="D31" s="11" t="s">
        <v>422</v>
      </c>
      <c r="E31" s="11" t="s">
        <v>422</v>
      </c>
      <c r="F31" s="11" t="s">
        <v>422</v>
      </c>
      <c r="G31" s="11" t="s">
        <v>422</v>
      </c>
      <c r="H31" s="11" t="s">
        <v>422</v>
      </c>
      <c r="I31" s="11" t="s">
        <v>422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189033182</v>
      </c>
      <c r="C34" s="13">
        <v>15553713</v>
      </c>
      <c r="D34" s="13">
        <v>69514902</v>
      </c>
      <c r="E34" s="13">
        <v>274101797</v>
      </c>
      <c r="F34" s="13">
        <v>218105543</v>
      </c>
      <c r="G34" s="13">
        <v>18327890</v>
      </c>
      <c r="H34" s="13">
        <v>81614526</v>
      </c>
      <c r="I34" s="13">
        <v>318047959</v>
      </c>
    </row>
    <row r="35" spans="1:9" ht="12" customHeight="1" x14ac:dyDescent="0.2">
      <c r="A35" s="14" t="str">
        <f>"Total "&amp;MID(A20,7,LEN(A20)-13)&amp;" Months"</f>
        <v>Total 9 Months</v>
      </c>
      <c r="B35" s="15">
        <v>189033182</v>
      </c>
      <c r="C35" s="15">
        <v>15553713</v>
      </c>
      <c r="D35" s="15">
        <v>69514902</v>
      </c>
      <c r="E35" s="15">
        <v>274101797</v>
      </c>
      <c r="F35" s="15">
        <v>218105543</v>
      </c>
      <c r="G35" s="15">
        <v>18327890</v>
      </c>
      <c r="H35" s="15">
        <v>81614526</v>
      </c>
      <c r="I35" s="15">
        <v>318047959</v>
      </c>
    </row>
  </sheetData>
  <mergeCells count="6">
    <mergeCell ref="B5:I5"/>
    <mergeCell ref="A1:H1"/>
    <mergeCell ref="A2:H2"/>
    <mergeCell ref="A3:A4"/>
    <mergeCell ref="B3:E3"/>
    <mergeCell ref="F3:I3"/>
  </mergeCells>
  <phoneticPr fontId="0" type="noConversion"/>
  <pageMargins left="0.75" right="0.5" top="0.75" bottom="0.5" header="0.5" footer="0.25"/>
  <pageSetup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I35"/>
  <sheetViews>
    <sheetView showGridLines="0" workbookViewId="0">
      <selection sqref="A1:H1"/>
    </sheetView>
  </sheetViews>
  <sheetFormatPr defaultRowHeight="12.75" x14ac:dyDescent="0.2"/>
  <cols>
    <col min="1" max="1" width="12.85546875" customWidth="1"/>
    <col min="2" max="9" width="11.42578125" customWidth="1"/>
  </cols>
  <sheetData>
    <row r="1" spans="1:9" ht="12" customHeight="1" x14ac:dyDescent="0.2">
      <c r="A1" s="81" t="s">
        <v>427</v>
      </c>
      <c r="B1" s="81"/>
      <c r="C1" s="81"/>
      <c r="D1" s="81"/>
      <c r="E1" s="81"/>
      <c r="F1" s="81"/>
      <c r="G1" s="81"/>
      <c r="H1" s="81"/>
      <c r="I1" s="73">
        <v>46276</v>
      </c>
    </row>
    <row r="2" spans="1:9" ht="12" customHeight="1" x14ac:dyDescent="0.2">
      <c r="A2" s="82" t="s">
        <v>107</v>
      </c>
      <c r="B2" s="82"/>
      <c r="C2" s="82"/>
      <c r="D2" s="82"/>
      <c r="E2" s="82"/>
      <c r="F2" s="82"/>
      <c r="G2" s="82"/>
      <c r="H2" s="82"/>
      <c r="I2" s="1"/>
    </row>
    <row r="3" spans="1:9" ht="24" customHeight="1" x14ac:dyDescent="0.2">
      <c r="A3" s="77" t="s">
        <v>50</v>
      </c>
      <c r="B3" s="84" t="s">
        <v>105</v>
      </c>
      <c r="C3" s="84"/>
      <c r="D3" s="84"/>
      <c r="E3" s="80"/>
      <c r="F3" s="84" t="s">
        <v>106</v>
      </c>
      <c r="G3" s="84"/>
      <c r="H3" s="84"/>
      <c r="I3" s="84"/>
    </row>
    <row r="4" spans="1:9" ht="24" customHeight="1" x14ac:dyDescent="0.2">
      <c r="A4" s="78"/>
      <c r="B4" s="10" t="s">
        <v>78</v>
      </c>
      <c r="C4" s="10" t="s">
        <v>79</v>
      </c>
      <c r="D4" s="10" t="s">
        <v>80</v>
      </c>
      <c r="E4" s="10" t="s">
        <v>55</v>
      </c>
      <c r="F4" s="10" t="s">
        <v>78</v>
      </c>
      <c r="G4" s="10" t="s">
        <v>79</v>
      </c>
      <c r="H4" s="10" t="s">
        <v>80</v>
      </c>
      <c r="I4" s="9" t="s">
        <v>55</v>
      </c>
    </row>
    <row r="5" spans="1:9" ht="12" customHeight="1" x14ac:dyDescent="0.2">
      <c r="A5" s="1"/>
      <c r="B5" s="75" t="str">
        <f>REPT("-",89)&amp;" Number "&amp;REPT("-",89)</f>
        <v>----------------------------------------------------------------------------------------- Number -----------------------------------------------------------------------------------------</v>
      </c>
      <c r="C5" s="75"/>
      <c r="D5" s="75"/>
      <c r="E5" s="75"/>
      <c r="F5" s="75"/>
      <c r="G5" s="75"/>
      <c r="H5" s="75"/>
      <c r="I5" s="75"/>
    </row>
    <row r="6" spans="1:9" ht="12" customHeight="1" x14ac:dyDescent="0.2">
      <c r="A6" s="3" t="s">
        <v>423</v>
      </c>
    </row>
    <row r="7" spans="1:9" ht="12" customHeight="1" x14ac:dyDescent="0.2">
      <c r="A7" s="2" t="str">
        <f>"Oct "&amp;RIGHT(A6,4)-1</f>
        <v>Oct 2024</v>
      </c>
      <c r="B7" s="11">
        <v>32269062</v>
      </c>
      <c r="C7" s="11">
        <v>232823</v>
      </c>
      <c r="D7" s="11">
        <v>440586</v>
      </c>
      <c r="E7" s="11">
        <v>32942471</v>
      </c>
      <c r="F7" s="11">
        <v>39008796</v>
      </c>
      <c r="G7" s="11">
        <v>2623385</v>
      </c>
      <c r="H7" s="11">
        <v>11731544</v>
      </c>
      <c r="I7" s="11">
        <v>53363725</v>
      </c>
    </row>
    <row r="8" spans="1:9" ht="12" customHeight="1" x14ac:dyDescent="0.2">
      <c r="A8" s="2" t="str">
        <f>"Nov "&amp;RIGHT(A6,4)-1</f>
        <v>Nov 2024</v>
      </c>
      <c r="B8" s="11">
        <v>24623638</v>
      </c>
      <c r="C8" s="11">
        <v>189711</v>
      </c>
      <c r="D8" s="11">
        <v>357798</v>
      </c>
      <c r="E8" s="11">
        <v>25171147</v>
      </c>
      <c r="F8" s="11">
        <v>31687727</v>
      </c>
      <c r="G8" s="11">
        <v>2180045</v>
      </c>
      <c r="H8" s="11">
        <v>9613755</v>
      </c>
      <c r="I8" s="11">
        <v>43481527</v>
      </c>
    </row>
    <row r="9" spans="1:9" ht="12" customHeight="1" x14ac:dyDescent="0.2">
      <c r="A9" s="2" t="str">
        <f>"Dec "&amp;RIGHT(A6,4)-1</f>
        <v>Dec 2024</v>
      </c>
      <c r="B9" s="11">
        <v>23017289</v>
      </c>
      <c r="C9" s="11">
        <v>184709</v>
      </c>
      <c r="D9" s="11">
        <v>348373</v>
      </c>
      <c r="E9" s="11">
        <v>23550371</v>
      </c>
      <c r="F9" s="11">
        <v>30330232</v>
      </c>
      <c r="G9" s="11">
        <v>2100521</v>
      </c>
      <c r="H9" s="11">
        <v>9160157</v>
      </c>
      <c r="I9" s="11">
        <v>41590910</v>
      </c>
    </row>
    <row r="10" spans="1:9" ht="12" customHeight="1" x14ac:dyDescent="0.2">
      <c r="A10" s="2" t="str">
        <f>"Jan "&amp;RIGHT(A6,4)</f>
        <v>Jan 2025</v>
      </c>
      <c r="B10" s="11">
        <v>26822741</v>
      </c>
      <c r="C10" s="11">
        <v>206436</v>
      </c>
      <c r="D10" s="11">
        <v>391896</v>
      </c>
      <c r="E10" s="11">
        <v>27421073</v>
      </c>
      <c r="F10" s="11">
        <v>34164150</v>
      </c>
      <c r="G10" s="11">
        <v>2370722</v>
      </c>
      <c r="H10" s="11">
        <v>10510552</v>
      </c>
      <c r="I10" s="11">
        <v>47045424</v>
      </c>
    </row>
    <row r="11" spans="1:9" ht="12" customHeight="1" x14ac:dyDescent="0.2">
      <c r="A11" s="2" t="str">
        <f>"Feb "&amp;RIGHT(A6,4)</f>
        <v>Feb 2025</v>
      </c>
      <c r="B11" s="11">
        <v>27855781</v>
      </c>
      <c r="C11" s="11">
        <v>205215</v>
      </c>
      <c r="D11" s="11">
        <v>393169</v>
      </c>
      <c r="E11" s="11">
        <v>28454165</v>
      </c>
      <c r="F11" s="11">
        <v>33647149</v>
      </c>
      <c r="G11" s="11">
        <v>2331766</v>
      </c>
      <c r="H11" s="11">
        <v>10263751</v>
      </c>
      <c r="I11" s="11">
        <v>46242666</v>
      </c>
    </row>
    <row r="12" spans="1:9" ht="12" customHeight="1" x14ac:dyDescent="0.2">
      <c r="A12" s="2" t="str">
        <f>"Mar "&amp;RIGHT(A6,4)</f>
        <v>Mar 2025</v>
      </c>
      <c r="B12" s="11">
        <v>28724913</v>
      </c>
      <c r="C12" s="11">
        <v>218521</v>
      </c>
      <c r="D12" s="11">
        <v>425884</v>
      </c>
      <c r="E12" s="11">
        <v>29369318</v>
      </c>
      <c r="F12" s="11">
        <v>36888665</v>
      </c>
      <c r="G12" s="11">
        <v>2591145</v>
      </c>
      <c r="H12" s="11">
        <v>11470431</v>
      </c>
      <c r="I12" s="11">
        <v>50950241</v>
      </c>
    </row>
    <row r="13" spans="1:9" ht="12" customHeight="1" x14ac:dyDescent="0.2">
      <c r="A13" s="2" t="str">
        <f>"Apr "&amp;RIGHT(A6,4)</f>
        <v>Apr 2025</v>
      </c>
      <c r="B13" s="11">
        <v>29818296</v>
      </c>
      <c r="C13" s="11">
        <v>228740</v>
      </c>
      <c r="D13" s="11">
        <v>439073</v>
      </c>
      <c r="E13" s="11">
        <v>30486109</v>
      </c>
      <c r="F13" s="11">
        <v>38434888</v>
      </c>
      <c r="G13" s="11">
        <v>2706228</v>
      </c>
      <c r="H13" s="11">
        <v>12052706</v>
      </c>
      <c r="I13" s="11">
        <v>53193822</v>
      </c>
    </row>
    <row r="14" spans="1:9" ht="12" customHeight="1" x14ac:dyDescent="0.2">
      <c r="A14" s="2" t="str">
        <f>"May "&amp;RIGHT(A6,4)</f>
        <v>May 2025</v>
      </c>
      <c r="B14" s="11">
        <v>26710233</v>
      </c>
      <c r="C14" s="11">
        <v>227116</v>
      </c>
      <c r="D14" s="11">
        <v>443510</v>
      </c>
      <c r="E14" s="11">
        <v>27380859</v>
      </c>
      <c r="F14" s="11">
        <v>36790774</v>
      </c>
      <c r="G14" s="11">
        <v>2669122</v>
      </c>
      <c r="H14" s="11">
        <v>11812309</v>
      </c>
      <c r="I14" s="11">
        <v>51272205</v>
      </c>
    </row>
    <row r="15" spans="1:9" ht="12" customHeight="1" x14ac:dyDescent="0.2">
      <c r="A15" s="2" t="str">
        <f>"Jun "&amp;RIGHT(A6,4)</f>
        <v>Jun 2025</v>
      </c>
      <c r="B15" s="11">
        <v>8717680</v>
      </c>
      <c r="C15" s="11">
        <v>203774</v>
      </c>
      <c r="D15" s="11">
        <v>408750</v>
      </c>
      <c r="E15" s="11">
        <v>9330204</v>
      </c>
      <c r="F15" s="11">
        <v>27959231</v>
      </c>
      <c r="G15" s="11">
        <v>2357962</v>
      </c>
      <c r="H15" s="11">
        <v>10580585</v>
      </c>
      <c r="I15" s="11">
        <v>40897778</v>
      </c>
    </row>
    <row r="16" spans="1:9" ht="12" customHeight="1" x14ac:dyDescent="0.2">
      <c r="A16" s="2" t="str">
        <f>"Jul "&amp;RIGHT(A6,4)</f>
        <v>Jul 2025</v>
      </c>
      <c r="B16" s="11">
        <v>5980490</v>
      </c>
      <c r="C16" s="11">
        <v>202330</v>
      </c>
      <c r="D16" s="11">
        <v>421608</v>
      </c>
      <c r="E16" s="11">
        <v>6604428</v>
      </c>
      <c r="F16" s="11">
        <v>26907558</v>
      </c>
      <c r="G16" s="11">
        <v>2412128</v>
      </c>
      <c r="H16" s="11">
        <v>10839711</v>
      </c>
      <c r="I16" s="11">
        <v>40159397</v>
      </c>
    </row>
    <row r="17" spans="1:9" ht="12" customHeight="1" x14ac:dyDescent="0.2">
      <c r="A17" s="2" t="str">
        <f>"Aug "&amp;RIGHT(A6,4)</f>
        <v>Aug 2025</v>
      </c>
      <c r="B17" s="11">
        <v>16762936</v>
      </c>
      <c r="C17" s="11">
        <v>195422</v>
      </c>
      <c r="D17" s="11">
        <v>397577</v>
      </c>
      <c r="E17" s="11">
        <v>17355935</v>
      </c>
      <c r="F17" s="11">
        <v>28833637</v>
      </c>
      <c r="G17" s="11">
        <v>2223614</v>
      </c>
      <c r="H17" s="11">
        <v>10087746</v>
      </c>
      <c r="I17" s="11">
        <v>41144997</v>
      </c>
    </row>
    <row r="18" spans="1:9" ht="12" customHeight="1" x14ac:dyDescent="0.2">
      <c r="A18" s="2" t="str">
        <f>"Sep "&amp;RIGHT(A6,4)</f>
        <v>Sep 2025</v>
      </c>
      <c r="B18" s="11">
        <v>30055336</v>
      </c>
      <c r="C18" s="11">
        <v>211399</v>
      </c>
      <c r="D18" s="11">
        <v>415958</v>
      </c>
      <c r="E18" s="11">
        <v>30682693</v>
      </c>
      <c r="F18" s="11">
        <v>35549192</v>
      </c>
      <c r="G18" s="11">
        <v>2402138</v>
      </c>
      <c r="H18" s="11">
        <v>10878725</v>
      </c>
      <c r="I18" s="11">
        <v>48830055</v>
      </c>
    </row>
    <row r="19" spans="1:9" ht="12" customHeight="1" x14ac:dyDescent="0.2">
      <c r="A19" s="12" t="s">
        <v>55</v>
      </c>
      <c r="B19" s="13">
        <v>281358395</v>
      </c>
      <c r="C19" s="13">
        <v>2506196</v>
      </c>
      <c r="D19" s="13">
        <v>4884182</v>
      </c>
      <c r="E19" s="13">
        <v>288748773</v>
      </c>
      <c r="F19" s="13">
        <v>400201999</v>
      </c>
      <c r="G19" s="13">
        <v>28968776</v>
      </c>
      <c r="H19" s="13">
        <v>129001972</v>
      </c>
      <c r="I19" s="13">
        <v>558172747</v>
      </c>
    </row>
    <row r="20" spans="1:9" ht="12" customHeight="1" x14ac:dyDescent="0.2">
      <c r="A20" s="14" t="s">
        <v>424</v>
      </c>
      <c r="B20" s="15">
        <v>228559633</v>
      </c>
      <c r="C20" s="15">
        <v>1897045</v>
      </c>
      <c r="D20" s="15">
        <v>3649039</v>
      </c>
      <c r="E20" s="15">
        <v>234105717</v>
      </c>
      <c r="F20" s="15">
        <v>308911612</v>
      </c>
      <c r="G20" s="15">
        <v>21930896</v>
      </c>
      <c r="H20" s="15">
        <v>97195790</v>
      </c>
      <c r="I20" s="15">
        <v>428038298</v>
      </c>
    </row>
    <row r="21" spans="1:9" ht="12" customHeight="1" x14ac:dyDescent="0.2">
      <c r="A21" s="3" t="str">
        <f>"FY "&amp;RIGHT(A6,4)+1</f>
        <v>FY 2026</v>
      </c>
    </row>
    <row r="22" spans="1:9" ht="12" customHeight="1" x14ac:dyDescent="0.2">
      <c r="A22" s="2" t="str">
        <f>"Oct "&amp;RIGHT(A6,4)</f>
        <v>Oct 2025</v>
      </c>
      <c r="B22" s="11">
        <v>32909615</v>
      </c>
      <c r="C22" s="11">
        <v>228221</v>
      </c>
      <c r="D22" s="11">
        <v>452345</v>
      </c>
      <c r="E22" s="11">
        <v>33590181</v>
      </c>
      <c r="F22" s="11">
        <v>38307359</v>
      </c>
      <c r="G22" s="11">
        <v>2596482</v>
      </c>
      <c r="H22" s="11">
        <v>11569483</v>
      </c>
      <c r="I22" s="11">
        <v>52473324</v>
      </c>
    </row>
    <row r="23" spans="1:9" ht="12" customHeight="1" x14ac:dyDescent="0.2">
      <c r="A23" s="2" t="str">
        <f>"Nov "&amp;RIGHT(A6,4)</f>
        <v>Nov 2025</v>
      </c>
      <c r="B23" s="11">
        <v>24381208</v>
      </c>
      <c r="C23" s="11">
        <v>179196</v>
      </c>
      <c r="D23" s="11">
        <v>359357</v>
      </c>
      <c r="E23" s="11">
        <v>24919761</v>
      </c>
      <c r="F23" s="11">
        <v>29581502</v>
      </c>
      <c r="G23" s="11">
        <v>2025288</v>
      </c>
      <c r="H23" s="11">
        <v>9007999</v>
      </c>
      <c r="I23" s="11">
        <v>40614789</v>
      </c>
    </row>
    <row r="24" spans="1:9" ht="12" customHeight="1" x14ac:dyDescent="0.2">
      <c r="A24" s="2" t="str">
        <f>"Dec "&amp;RIGHT(A6,4)</f>
        <v>Dec 2025</v>
      </c>
      <c r="B24" s="11">
        <v>24627727</v>
      </c>
      <c r="C24" s="11">
        <v>190240</v>
      </c>
      <c r="D24" s="11">
        <v>374264</v>
      </c>
      <c r="E24" s="11">
        <v>25192231</v>
      </c>
      <c r="F24" s="11">
        <v>31282496</v>
      </c>
      <c r="G24" s="11">
        <v>2129905</v>
      </c>
      <c r="H24" s="11">
        <v>9605096</v>
      </c>
      <c r="I24" s="11">
        <v>43017497</v>
      </c>
    </row>
    <row r="25" spans="1:9" ht="12" customHeight="1" x14ac:dyDescent="0.2">
      <c r="A25" s="2" t="str">
        <f>"Jan "&amp;RIGHT(A6,4)+1</f>
        <v>Jan 2026</v>
      </c>
      <c r="B25" s="11">
        <v>26601512</v>
      </c>
      <c r="C25" s="11">
        <v>190739</v>
      </c>
      <c r="D25" s="11">
        <v>378970</v>
      </c>
      <c r="E25" s="11">
        <v>27171221</v>
      </c>
      <c r="F25" s="11">
        <v>31845962</v>
      </c>
      <c r="G25" s="11">
        <v>2183901</v>
      </c>
      <c r="H25" s="11">
        <v>9888253</v>
      </c>
      <c r="I25" s="11">
        <v>43918116</v>
      </c>
    </row>
    <row r="26" spans="1:9" ht="12" customHeight="1" x14ac:dyDescent="0.2">
      <c r="A26" s="2" t="str">
        <f>"Feb "&amp;RIGHT(A6,4)+1</f>
        <v>Feb 2026</v>
      </c>
      <c r="B26" s="11">
        <v>28405357</v>
      </c>
      <c r="C26" s="11">
        <v>200178</v>
      </c>
      <c r="D26" s="11">
        <v>400208</v>
      </c>
      <c r="E26" s="11">
        <v>29005743</v>
      </c>
      <c r="F26" s="11">
        <v>32992610</v>
      </c>
      <c r="G26" s="11">
        <v>2276354</v>
      </c>
      <c r="H26" s="11">
        <v>10238526</v>
      </c>
      <c r="I26" s="11">
        <v>45507490</v>
      </c>
    </row>
    <row r="27" spans="1:9" ht="12" customHeight="1" x14ac:dyDescent="0.2">
      <c r="A27" s="2" t="str">
        <f>"Mar "&amp;RIGHT(A6,4)+1</f>
        <v>Mar 2026</v>
      </c>
      <c r="B27" s="11">
        <v>30290125</v>
      </c>
      <c r="C27" s="11">
        <v>222085</v>
      </c>
      <c r="D27" s="11">
        <v>454705</v>
      </c>
      <c r="E27" s="11">
        <v>30966915</v>
      </c>
      <c r="F27" s="11">
        <v>37153119</v>
      </c>
      <c r="G27" s="11">
        <v>2600637</v>
      </c>
      <c r="H27" s="11">
        <v>11708288</v>
      </c>
      <c r="I27" s="11">
        <v>51462044</v>
      </c>
    </row>
    <row r="28" spans="1:9" ht="12" customHeight="1" x14ac:dyDescent="0.2">
      <c r="A28" s="2" t="str">
        <f>"Apr "&amp;RIGHT(A6,4)+1</f>
        <v>Apr 2026</v>
      </c>
      <c r="B28" s="11">
        <v>30051883</v>
      </c>
      <c r="C28" s="11">
        <v>219345</v>
      </c>
      <c r="D28" s="11">
        <v>450534</v>
      </c>
      <c r="E28" s="11">
        <v>30721762</v>
      </c>
      <c r="F28" s="11">
        <v>37262783</v>
      </c>
      <c r="G28" s="11">
        <v>2607262</v>
      </c>
      <c r="H28" s="11">
        <v>11788120</v>
      </c>
      <c r="I28" s="11">
        <v>51658165</v>
      </c>
    </row>
    <row r="29" spans="1:9" ht="12" customHeight="1" x14ac:dyDescent="0.2">
      <c r="A29" s="2" t="str">
        <f>"May "&amp;RIGHT(A6,4)+1</f>
        <v>May 2026</v>
      </c>
      <c r="B29" s="11">
        <v>25163277</v>
      </c>
      <c r="C29" s="11">
        <v>191676</v>
      </c>
      <c r="D29" s="11">
        <v>388796</v>
      </c>
      <c r="E29" s="11">
        <v>25743749</v>
      </c>
      <c r="F29" s="11">
        <v>33477264</v>
      </c>
      <c r="G29" s="11">
        <v>2405097</v>
      </c>
      <c r="H29" s="11">
        <v>10962297</v>
      </c>
      <c r="I29" s="11">
        <v>46844658</v>
      </c>
    </row>
    <row r="30" spans="1:9" ht="12" customHeight="1" x14ac:dyDescent="0.2">
      <c r="A30" s="2" t="str">
        <f>"Jun "&amp;RIGHT(A6,4)+1</f>
        <v>Jun 2026</v>
      </c>
      <c r="B30" s="11">
        <v>11340876</v>
      </c>
      <c r="C30" s="11">
        <v>186198</v>
      </c>
      <c r="D30" s="11">
        <v>371540</v>
      </c>
      <c r="E30" s="11">
        <v>11898614</v>
      </c>
      <c r="F30" s="11">
        <v>28040788</v>
      </c>
      <c r="G30" s="11">
        <v>2332870</v>
      </c>
      <c r="H30" s="11">
        <v>10549319</v>
      </c>
      <c r="I30" s="11">
        <v>40922977</v>
      </c>
    </row>
    <row r="31" spans="1:9" ht="12" customHeight="1" x14ac:dyDescent="0.2">
      <c r="A31" s="2" t="str">
        <f>"Jul "&amp;RIGHT(A6,4)+1</f>
        <v>Jul 2026</v>
      </c>
      <c r="B31" s="11" t="s">
        <v>422</v>
      </c>
      <c r="C31" s="11" t="s">
        <v>422</v>
      </c>
      <c r="D31" s="11" t="s">
        <v>422</v>
      </c>
      <c r="E31" s="11" t="s">
        <v>422</v>
      </c>
      <c r="F31" s="11" t="s">
        <v>422</v>
      </c>
      <c r="G31" s="11" t="s">
        <v>422</v>
      </c>
      <c r="H31" s="11" t="s">
        <v>422</v>
      </c>
      <c r="I31" s="11" t="s">
        <v>422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233771580</v>
      </c>
      <c r="C34" s="13">
        <v>1807878</v>
      </c>
      <c r="D34" s="13">
        <v>3630719</v>
      </c>
      <c r="E34" s="13">
        <v>239210177</v>
      </c>
      <c r="F34" s="13">
        <v>299943883</v>
      </c>
      <c r="G34" s="13">
        <v>21157796</v>
      </c>
      <c r="H34" s="13">
        <v>95317381</v>
      </c>
      <c r="I34" s="13">
        <v>416419060</v>
      </c>
    </row>
    <row r="35" spans="1:9" ht="12" customHeight="1" x14ac:dyDescent="0.2">
      <c r="A35" s="14" t="str">
        <f>"Total "&amp;MID(A20,7,LEN(A20)-13)&amp;" Months"</f>
        <v>Total 9 Months</v>
      </c>
      <c r="B35" s="15">
        <v>233771580</v>
      </c>
      <c r="C35" s="15">
        <v>1807878</v>
      </c>
      <c r="D35" s="15">
        <v>3630719</v>
      </c>
      <c r="E35" s="15">
        <v>239210177</v>
      </c>
      <c r="F35" s="15">
        <v>299943883</v>
      </c>
      <c r="G35" s="15">
        <v>21157796</v>
      </c>
      <c r="H35" s="15">
        <v>95317381</v>
      </c>
      <c r="I35" s="15">
        <v>416419060</v>
      </c>
    </row>
  </sheetData>
  <mergeCells count="6">
    <mergeCell ref="B5:I5"/>
    <mergeCell ref="A1:H1"/>
    <mergeCell ref="A2:H2"/>
    <mergeCell ref="A3:A4"/>
    <mergeCell ref="B3:E3"/>
    <mergeCell ref="F3:I3"/>
  </mergeCells>
  <phoneticPr fontId="0" type="noConversion"/>
  <pageMargins left="0.75" right="0.5" top="0.75" bottom="0.5" header="0.5" footer="0.25"/>
  <pageSetup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E37"/>
  <sheetViews>
    <sheetView showGridLines="0" workbookViewId="0">
      <selection sqref="A1:D1"/>
    </sheetView>
  </sheetViews>
  <sheetFormatPr defaultRowHeight="12.75" x14ac:dyDescent="0.2"/>
  <cols>
    <col min="1" max="1" width="14.28515625" customWidth="1"/>
    <col min="2" max="5" width="18.5703125" customWidth="1"/>
  </cols>
  <sheetData>
    <row r="1" spans="1:5" ht="12" customHeight="1" x14ac:dyDescent="0.2">
      <c r="A1" s="81" t="s">
        <v>426</v>
      </c>
      <c r="B1" s="81"/>
      <c r="C1" s="81"/>
      <c r="D1" s="81"/>
      <c r="E1" s="73">
        <v>46276</v>
      </c>
    </row>
    <row r="2" spans="1:5" ht="12" customHeight="1" x14ac:dyDescent="0.2">
      <c r="A2" s="82" t="s">
        <v>108</v>
      </c>
      <c r="B2" s="82"/>
      <c r="C2" s="82"/>
      <c r="D2" s="82"/>
      <c r="E2" s="1"/>
    </row>
    <row r="3" spans="1:5" ht="24" customHeight="1" x14ac:dyDescent="0.2">
      <c r="A3" s="77" t="s">
        <v>50</v>
      </c>
      <c r="B3" s="84" t="s">
        <v>109</v>
      </c>
      <c r="C3" s="84"/>
      <c r="D3" s="84"/>
      <c r="E3" s="84"/>
    </row>
    <row r="4" spans="1:5" ht="24" customHeight="1" x14ac:dyDescent="0.2">
      <c r="A4" s="78"/>
      <c r="B4" s="10" t="s">
        <v>78</v>
      </c>
      <c r="C4" s="10" t="s">
        <v>79</v>
      </c>
      <c r="D4" s="10" t="s">
        <v>80</v>
      </c>
      <c r="E4" s="9" t="s">
        <v>209</v>
      </c>
    </row>
    <row r="5" spans="1:5" ht="12" customHeight="1" x14ac:dyDescent="0.2">
      <c r="A5" s="1"/>
      <c r="B5" s="75" t="str">
        <f>REPT("-",71)&amp;" Number "&amp;REPT("-",71)</f>
        <v>----------------------------------------------------------------------- Number -----------------------------------------------------------------------</v>
      </c>
      <c r="C5" s="75"/>
      <c r="D5" s="75"/>
      <c r="E5" s="75"/>
    </row>
    <row r="6" spans="1:5" ht="12" customHeight="1" x14ac:dyDescent="0.2">
      <c r="A6" s="3" t="s">
        <v>423</v>
      </c>
    </row>
    <row r="7" spans="1:5" ht="12" customHeight="1" x14ac:dyDescent="0.2">
      <c r="A7" s="2" t="str">
        <f>"Oct "&amp;RIGHT(A6,4)-1</f>
        <v>Oct 2024</v>
      </c>
      <c r="B7" s="11">
        <v>122752573</v>
      </c>
      <c r="C7" s="11">
        <v>6923563</v>
      </c>
      <c r="D7" s="11">
        <v>30180177</v>
      </c>
      <c r="E7" s="11">
        <v>159856313</v>
      </c>
    </row>
    <row r="8" spans="1:5" ht="12" customHeight="1" x14ac:dyDescent="0.2">
      <c r="A8" s="2" t="str">
        <f>"Nov "&amp;RIGHT(A6,4)-1</f>
        <v>Nov 2024</v>
      </c>
      <c r="B8" s="11">
        <v>98592873</v>
      </c>
      <c r="C8" s="11">
        <v>5828934</v>
      </c>
      <c r="D8" s="11">
        <v>24996311</v>
      </c>
      <c r="E8" s="11">
        <v>129418118</v>
      </c>
    </row>
    <row r="9" spans="1:5" ht="12" customHeight="1" x14ac:dyDescent="0.2">
      <c r="A9" s="2" t="str">
        <f>"Dec "&amp;RIGHT(A6,4)-1</f>
        <v>Dec 2024</v>
      </c>
      <c r="B9" s="11">
        <v>93862514</v>
      </c>
      <c r="C9" s="11">
        <v>5616091</v>
      </c>
      <c r="D9" s="11">
        <v>23864426</v>
      </c>
      <c r="E9" s="11">
        <v>123343031</v>
      </c>
    </row>
    <row r="10" spans="1:5" ht="12" customHeight="1" x14ac:dyDescent="0.2">
      <c r="A10" s="2" t="str">
        <f>"Jan "&amp;RIGHT(A6,4)</f>
        <v>Jan 2025</v>
      </c>
      <c r="B10" s="11">
        <v>106477585</v>
      </c>
      <c r="C10" s="11">
        <v>6306447</v>
      </c>
      <c r="D10" s="11">
        <v>27206955</v>
      </c>
      <c r="E10" s="11">
        <v>139990987</v>
      </c>
    </row>
    <row r="11" spans="1:5" ht="12" customHeight="1" x14ac:dyDescent="0.2">
      <c r="A11" s="2" t="str">
        <f>"Feb "&amp;RIGHT(A6,4)</f>
        <v>Feb 2025</v>
      </c>
      <c r="B11" s="11">
        <v>105994486</v>
      </c>
      <c r="C11" s="11">
        <v>6182907</v>
      </c>
      <c r="D11" s="11">
        <v>26558614</v>
      </c>
      <c r="E11" s="11">
        <v>138736007</v>
      </c>
    </row>
    <row r="12" spans="1:5" ht="12" customHeight="1" x14ac:dyDescent="0.2">
      <c r="A12" s="2" t="str">
        <f>"Mar "&amp;RIGHT(A6,4)</f>
        <v>Mar 2025</v>
      </c>
      <c r="B12" s="11">
        <v>114963118</v>
      </c>
      <c r="C12" s="11">
        <v>6910040</v>
      </c>
      <c r="D12" s="11">
        <v>29845089</v>
      </c>
      <c r="E12" s="11">
        <v>151718247</v>
      </c>
    </row>
    <row r="13" spans="1:5" ht="12" customHeight="1" x14ac:dyDescent="0.2">
      <c r="A13" s="2" t="str">
        <f>"Apr "&amp;RIGHT(A6,4)</f>
        <v>Apr 2025</v>
      </c>
      <c r="B13" s="11">
        <v>120029304</v>
      </c>
      <c r="C13" s="11">
        <v>7184274</v>
      </c>
      <c r="D13" s="11">
        <v>31334273</v>
      </c>
      <c r="E13" s="11">
        <v>158547851</v>
      </c>
    </row>
    <row r="14" spans="1:5" ht="12" customHeight="1" x14ac:dyDescent="0.2">
      <c r="A14" s="2" t="str">
        <f>"May "&amp;RIGHT(A6,4)</f>
        <v>May 2025</v>
      </c>
      <c r="B14" s="11">
        <v>114026826</v>
      </c>
      <c r="C14" s="11">
        <v>7152403</v>
      </c>
      <c r="D14" s="11">
        <v>30907369</v>
      </c>
      <c r="E14" s="11">
        <v>152086598</v>
      </c>
    </row>
    <row r="15" spans="1:5" ht="12" customHeight="1" x14ac:dyDescent="0.2">
      <c r="A15" s="2" t="str">
        <f>"Jun "&amp;RIGHT(A6,4)</f>
        <v>Jun 2025</v>
      </c>
      <c r="B15" s="11">
        <v>81693367</v>
      </c>
      <c r="C15" s="11">
        <v>6679598</v>
      </c>
      <c r="D15" s="11">
        <v>29087649</v>
      </c>
      <c r="E15" s="11">
        <v>117460614</v>
      </c>
    </row>
    <row r="16" spans="1:5" ht="12" customHeight="1" x14ac:dyDescent="0.2">
      <c r="A16" s="2" t="str">
        <f>"Jul "&amp;RIGHT(A6,4)</f>
        <v>Jul 2025</v>
      </c>
      <c r="B16" s="11">
        <v>77672375</v>
      </c>
      <c r="C16" s="11">
        <v>6864449</v>
      </c>
      <c r="D16" s="11">
        <v>30011112</v>
      </c>
      <c r="E16" s="11">
        <v>114547936</v>
      </c>
    </row>
    <row r="17" spans="1:5" ht="12" customHeight="1" x14ac:dyDescent="0.2">
      <c r="A17" s="2" t="str">
        <f>"Aug "&amp;RIGHT(A6,4)</f>
        <v>Aug 2025</v>
      </c>
      <c r="B17" s="11">
        <v>87583869</v>
      </c>
      <c r="C17" s="11">
        <v>6035141</v>
      </c>
      <c r="D17" s="11">
        <v>26982002</v>
      </c>
      <c r="E17" s="11">
        <v>120601012</v>
      </c>
    </row>
    <row r="18" spans="1:5" ht="12" customHeight="1" x14ac:dyDescent="0.2">
      <c r="A18" s="2" t="str">
        <f>"Sep "&amp;RIGHT(A6,4)</f>
        <v>Sep 2025</v>
      </c>
      <c r="B18" s="11">
        <v>112481127</v>
      </c>
      <c r="C18" s="11">
        <v>6300780</v>
      </c>
      <c r="D18" s="11">
        <v>27954670</v>
      </c>
      <c r="E18" s="11">
        <v>146736577</v>
      </c>
    </row>
    <row r="19" spans="1:5" ht="12" customHeight="1" x14ac:dyDescent="0.2">
      <c r="A19" s="12" t="s">
        <v>55</v>
      </c>
      <c r="B19" s="13">
        <v>1236130017</v>
      </c>
      <c r="C19" s="13">
        <v>77984627</v>
      </c>
      <c r="D19" s="13">
        <v>338928647</v>
      </c>
      <c r="E19" s="13">
        <v>1653043291</v>
      </c>
    </row>
    <row r="20" spans="1:5" ht="12" customHeight="1" x14ac:dyDescent="0.2">
      <c r="A20" s="14" t="s">
        <v>424</v>
      </c>
      <c r="B20" s="15">
        <v>958392646</v>
      </c>
      <c r="C20" s="15">
        <v>58784257</v>
      </c>
      <c r="D20" s="15">
        <v>253980863</v>
      </c>
      <c r="E20" s="15">
        <v>1271157766</v>
      </c>
    </row>
    <row r="21" spans="1:5" ht="12" customHeight="1" x14ac:dyDescent="0.2">
      <c r="A21" s="3" t="str">
        <f>"FY "&amp;RIGHT(A6,4)+1</f>
        <v>FY 2026</v>
      </c>
    </row>
    <row r="22" spans="1:5" ht="12" customHeight="1" x14ac:dyDescent="0.2">
      <c r="A22" s="2" t="str">
        <f>"Oct "&amp;RIGHT(A6,4)</f>
        <v>Oct 2025</v>
      </c>
      <c r="B22" s="11">
        <v>121796628</v>
      </c>
      <c r="C22" s="11">
        <v>6864098</v>
      </c>
      <c r="D22" s="11">
        <v>29980724</v>
      </c>
      <c r="E22" s="11">
        <v>158641450</v>
      </c>
    </row>
    <row r="23" spans="1:5" ht="12" customHeight="1" x14ac:dyDescent="0.2">
      <c r="A23" s="2" t="str">
        <f>"Nov "&amp;RIGHT(A6,4)</f>
        <v>Nov 2025</v>
      </c>
      <c r="B23" s="11">
        <v>93217231</v>
      </c>
      <c r="C23" s="11">
        <v>5411059</v>
      </c>
      <c r="D23" s="11">
        <v>23540392</v>
      </c>
      <c r="E23" s="11">
        <v>122168682</v>
      </c>
    </row>
    <row r="24" spans="1:5" ht="12" customHeight="1" x14ac:dyDescent="0.2">
      <c r="A24" s="2" t="str">
        <f>"Dec "&amp;RIGHT(A6,4)</f>
        <v>Dec 2025</v>
      </c>
      <c r="B24" s="11">
        <v>97946067</v>
      </c>
      <c r="C24" s="11">
        <v>5746138</v>
      </c>
      <c r="D24" s="11">
        <v>25135695</v>
      </c>
      <c r="E24" s="11">
        <v>128827900</v>
      </c>
    </row>
    <row r="25" spans="1:5" ht="12" customHeight="1" x14ac:dyDescent="0.2">
      <c r="A25" s="2" t="str">
        <f>"Jan "&amp;RIGHT(A6,4)+1</f>
        <v>Jan 2026</v>
      </c>
      <c r="B25" s="11">
        <v>100551718</v>
      </c>
      <c r="C25" s="11">
        <v>5805033</v>
      </c>
      <c r="D25" s="11">
        <v>25669674</v>
      </c>
      <c r="E25" s="11">
        <v>132026425</v>
      </c>
    </row>
    <row r="26" spans="1:5" ht="12" customHeight="1" x14ac:dyDescent="0.2">
      <c r="A26" s="2" t="str">
        <f>"Feb "&amp;RIGHT(A6,4)+1</f>
        <v>Feb 2026</v>
      </c>
      <c r="B26" s="11">
        <v>104865191</v>
      </c>
      <c r="C26" s="11">
        <v>6042838</v>
      </c>
      <c r="D26" s="11">
        <v>26580402</v>
      </c>
      <c r="E26" s="11">
        <v>137488431</v>
      </c>
    </row>
    <row r="27" spans="1:5" ht="12" customHeight="1" x14ac:dyDescent="0.2">
      <c r="A27" s="2" t="str">
        <f>"Mar "&amp;RIGHT(A6,4)+1</f>
        <v>Mar 2026</v>
      </c>
      <c r="B27" s="11">
        <v>117138200</v>
      </c>
      <c r="C27" s="11">
        <v>6969525</v>
      </c>
      <c r="D27" s="11">
        <v>30582868</v>
      </c>
      <c r="E27" s="11">
        <v>154690593</v>
      </c>
    </row>
    <row r="28" spans="1:5" ht="12" customHeight="1" x14ac:dyDescent="0.2">
      <c r="A28" s="2" t="str">
        <f>"Apr "&amp;RIGHT(A6,4)+1</f>
        <v>Apr 2026</v>
      </c>
      <c r="B28" s="11">
        <v>117179667</v>
      </c>
      <c r="C28" s="11">
        <v>6944695</v>
      </c>
      <c r="D28" s="11">
        <v>30753150</v>
      </c>
      <c r="E28" s="11">
        <v>154877512</v>
      </c>
    </row>
    <row r="29" spans="1:5" ht="12" customHeight="1" x14ac:dyDescent="0.2">
      <c r="A29" s="2" t="str">
        <f>"May "&amp;RIGHT(A6,4)+1</f>
        <v>May 2026</v>
      </c>
      <c r="B29" s="11">
        <v>104440933</v>
      </c>
      <c r="C29" s="11">
        <v>6465312</v>
      </c>
      <c r="D29" s="11">
        <v>28782121</v>
      </c>
      <c r="E29" s="11">
        <v>139688366</v>
      </c>
    </row>
    <row r="30" spans="1:5" ht="12" customHeight="1" x14ac:dyDescent="0.2">
      <c r="A30" s="2" t="str">
        <f>"Jun "&amp;RIGHT(A6,4)+1</f>
        <v>Jun 2026</v>
      </c>
      <c r="B30" s="11">
        <v>83718553</v>
      </c>
      <c r="C30" s="11">
        <v>6598579</v>
      </c>
      <c r="D30" s="11">
        <v>29052502</v>
      </c>
      <c r="E30" s="11">
        <v>119369634</v>
      </c>
    </row>
    <row r="31" spans="1:5" ht="12" customHeight="1" x14ac:dyDescent="0.2">
      <c r="A31" s="2" t="str">
        <f>"Jul "&amp;RIGHT(A6,4)+1</f>
        <v>Jul 2026</v>
      </c>
      <c r="B31" s="11" t="s">
        <v>422</v>
      </c>
      <c r="C31" s="11" t="s">
        <v>422</v>
      </c>
      <c r="D31" s="11" t="s">
        <v>422</v>
      </c>
      <c r="E31" s="11" t="s">
        <v>422</v>
      </c>
    </row>
    <row r="32" spans="1:5" ht="12" customHeight="1" x14ac:dyDescent="0.2">
      <c r="A32" s="2" t="str">
        <f>"Aug "&amp;RIGHT(A6,4)+1</f>
        <v>Aug 2026</v>
      </c>
      <c r="B32" s="11" t="s">
        <v>422</v>
      </c>
      <c r="C32" s="11" t="s">
        <v>422</v>
      </c>
      <c r="D32" s="11" t="s">
        <v>422</v>
      </c>
      <c r="E32" s="11" t="s">
        <v>422</v>
      </c>
    </row>
    <row r="33" spans="1:5" ht="12" customHeight="1" x14ac:dyDescent="0.2">
      <c r="A33" s="2" t="str">
        <f>"Sep "&amp;RIGHT(A6,4)+1</f>
        <v>Sep 2026</v>
      </c>
      <c r="B33" s="11" t="s">
        <v>422</v>
      </c>
      <c r="C33" s="11" t="s">
        <v>422</v>
      </c>
      <c r="D33" s="11" t="s">
        <v>422</v>
      </c>
      <c r="E33" s="11" t="s">
        <v>422</v>
      </c>
    </row>
    <row r="34" spans="1:5" ht="12" customHeight="1" x14ac:dyDescent="0.2">
      <c r="A34" s="12" t="s">
        <v>55</v>
      </c>
      <c r="B34" s="13">
        <v>940854188</v>
      </c>
      <c r="C34" s="13">
        <v>56847277</v>
      </c>
      <c r="D34" s="13">
        <v>250077528</v>
      </c>
      <c r="E34" s="13">
        <v>1247778993</v>
      </c>
    </row>
    <row r="35" spans="1:5" ht="12" customHeight="1" x14ac:dyDescent="0.2">
      <c r="A35" s="14" t="str">
        <f>"Total "&amp;MID(A20,7,LEN(A20)-13)&amp;" Months"</f>
        <v>Total 9 Months</v>
      </c>
      <c r="B35" s="15">
        <v>940854188</v>
      </c>
      <c r="C35" s="15">
        <v>56847277</v>
      </c>
      <c r="D35" s="15">
        <v>250077528</v>
      </c>
      <c r="E35" s="15">
        <v>1247778993</v>
      </c>
    </row>
    <row r="36" spans="1:5" ht="12" customHeight="1" x14ac:dyDescent="0.2">
      <c r="A36" s="75"/>
      <c r="B36" s="75"/>
      <c r="C36" s="75"/>
      <c r="D36" s="75"/>
      <c r="E36" s="75"/>
    </row>
    <row r="37" spans="1:5" ht="69.95" customHeight="1" x14ac:dyDescent="0.2">
      <c r="A37" s="76" t="s">
        <v>110</v>
      </c>
      <c r="B37" s="76"/>
      <c r="C37" s="76"/>
      <c r="D37" s="76"/>
      <c r="E37" s="76"/>
    </row>
  </sheetData>
  <mergeCells count="7">
    <mergeCell ref="B5:E5"/>
    <mergeCell ref="A36:E36"/>
    <mergeCell ref="A37:E37"/>
    <mergeCell ref="A1:D1"/>
    <mergeCell ref="A2:D2"/>
    <mergeCell ref="A3:A4"/>
    <mergeCell ref="B3:E3"/>
  </mergeCells>
  <phoneticPr fontId="0" type="noConversion"/>
  <pageMargins left="0.75" right="0.5" top="0.75" bottom="0.5" header="0.5" footer="0.25"/>
  <pageSetup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K35"/>
  <sheetViews>
    <sheetView showGridLines="0" workbookViewId="0">
      <selection sqref="A1:J1"/>
    </sheetView>
  </sheetViews>
  <sheetFormatPr defaultRowHeight="12.75" x14ac:dyDescent="0.2"/>
  <cols>
    <col min="1" max="1" width="12.85546875" customWidth="1"/>
    <col min="2" max="11" width="11.42578125" customWidth="1"/>
  </cols>
  <sheetData>
    <row r="1" spans="1:11" ht="12" customHeight="1" x14ac:dyDescent="0.2">
      <c r="A1" s="81" t="s">
        <v>426</v>
      </c>
      <c r="B1" s="81"/>
      <c r="C1" s="81"/>
      <c r="D1" s="81"/>
      <c r="E1" s="81"/>
      <c r="F1" s="81"/>
      <c r="G1" s="81"/>
      <c r="H1" s="81"/>
      <c r="I1" s="81"/>
      <c r="J1" s="81"/>
      <c r="K1" s="73">
        <v>46276</v>
      </c>
    </row>
    <row r="2" spans="1:11" ht="12" customHeight="1" x14ac:dyDescent="0.2">
      <c r="A2" s="82" t="s">
        <v>111</v>
      </c>
      <c r="B2" s="82"/>
      <c r="C2" s="82"/>
      <c r="D2" s="82"/>
      <c r="E2" s="82"/>
      <c r="F2" s="82"/>
      <c r="G2" s="82"/>
      <c r="H2" s="82"/>
      <c r="I2" s="82"/>
      <c r="J2" s="82"/>
      <c r="K2" s="1"/>
    </row>
    <row r="3" spans="1:11" ht="24" customHeight="1" x14ac:dyDescent="0.2">
      <c r="A3" s="77" t="s">
        <v>50</v>
      </c>
      <c r="B3" s="79" t="s">
        <v>112</v>
      </c>
      <c r="C3" s="84" t="s">
        <v>102</v>
      </c>
      <c r="D3" s="84"/>
      <c r="E3" s="84"/>
      <c r="F3" s="80"/>
      <c r="G3" s="84" t="s">
        <v>102</v>
      </c>
      <c r="H3" s="84"/>
      <c r="I3" s="80"/>
      <c r="J3" s="84" t="s">
        <v>113</v>
      </c>
      <c r="K3" s="84"/>
    </row>
    <row r="4" spans="1:11" ht="24" customHeight="1" x14ac:dyDescent="0.2">
      <c r="A4" s="78"/>
      <c r="B4" s="80"/>
      <c r="C4" s="10" t="s">
        <v>78</v>
      </c>
      <c r="D4" s="10" t="s">
        <v>79</v>
      </c>
      <c r="E4" s="10" t="s">
        <v>80</v>
      </c>
      <c r="F4" s="10" t="s">
        <v>55</v>
      </c>
      <c r="G4" s="10" t="s">
        <v>78</v>
      </c>
      <c r="H4" s="10" t="s">
        <v>79</v>
      </c>
      <c r="I4" s="10" t="s">
        <v>80</v>
      </c>
      <c r="J4" s="10" t="s">
        <v>114</v>
      </c>
      <c r="K4" s="9" t="s">
        <v>115</v>
      </c>
    </row>
    <row r="5" spans="1:11" ht="12" customHeight="1" x14ac:dyDescent="0.2">
      <c r="A5" s="1"/>
      <c r="B5" s="75" t="str">
        <f>REPT("-",52)&amp;" Number "&amp;REPT("-",52)</f>
        <v>---------------------------------------------------- Number ----------------------------------------------------</v>
      </c>
      <c r="C5" s="75"/>
      <c r="D5" s="75"/>
      <c r="E5" s="75"/>
      <c r="F5" s="75"/>
      <c r="G5" s="75" t="str">
        <f>REPT("-",53)&amp;" Percent "&amp;REPT("-",54)</f>
        <v>----------------------------------------------------- Percent ------------------------------------------------------</v>
      </c>
      <c r="H5" s="75"/>
      <c r="I5" s="75"/>
      <c r="J5" s="75"/>
      <c r="K5" s="75"/>
    </row>
    <row r="6" spans="1:11" ht="12" customHeight="1" x14ac:dyDescent="0.2">
      <c r="A6" s="3" t="s">
        <v>423</v>
      </c>
    </row>
    <row r="7" spans="1:11" ht="12" customHeight="1" x14ac:dyDescent="0.2">
      <c r="A7" s="2" t="str">
        <f>"Oct "&amp;RIGHT(A6,4)-1</f>
        <v>Oct 2024</v>
      </c>
      <c r="B7" s="11">
        <v>28201739</v>
      </c>
      <c r="C7" s="11">
        <v>94550834</v>
      </c>
      <c r="D7" s="11">
        <v>6923563</v>
      </c>
      <c r="E7" s="11">
        <v>30180177</v>
      </c>
      <c r="F7" s="11">
        <v>131654574</v>
      </c>
      <c r="G7" s="19">
        <v>0.71819999999999995</v>
      </c>
      <c r="H7" s="19">
        <v>5.2600000000000001E-2</v>
      </c>
      <c r="I7" s="19">
        <v>0.22919999999999999</v>
      </c>
      <c r="J7" s="19">
        <v>0.1764</v>
      </c>
      <c r="K7" s="19">
        <v>0.59150000000000003</v>
      </c>
    </row>
    <row r="8" spans="1:11" ht="12" customHeight="1" x14ac:dyDescent="0.2">
      <c r="A8" s="2" t="str">
        <f>"Nov "&amp;RIGHT(A6,4)-1</f>
        <v>Nov 2024</v>
      </c>
      <c r="B8" s="11">
        <v>23611204</v>
      </c>
      <c r="C8" s="11">
        <v>74981669</v>
      </c>
      <c r="D8" s="11">
        <v>5828934</v>
      </c>
      <c r="E8" s="11">
        <v>24996311</v>
      </c>
      <c r="F8" s="11">
        <v>105806914</v>
      </c>
      <c r="G8" s="19">
        <v>0.7087</v>
      </c>
      <c r="H8" s="19">
        <v>5.5100000000000003E-2</v>
      </c>
      <c r="I8" s="19">
        <v>0.23619999999999999</v>
      </c>
      <c r="J8" s="19">
        <v>0.18240000000000001</v>
      </c>
      <c r="K8" s="19">
        <v>0.57940000000000003</v>
      </c>
    </row>
    <row r="9" spans="1:11" ht="12" customHeight="1" x14ac:dyDescent="0.2">
      <c r="A9" s="2" t="str">
        <f>"Dec "&amp;RIGHT(A6,4)-1</f>
        <v>Dec 2024</v>
      </c>
      <c r="B9" s="11">
        <v>23255335</v>
      </c>
      <c r="C9" s="11">
        <v>70607179</v>
      </c>
      <c r="D9" s="11">
        <v>5616091</v>
      </c>
      <c r="E9" s="11">
        <v>23864426</v>
      </c>
      <c r="F9" s="11">
        <v>100087696</v>
      </c>
      <c r="G9" s="19">
        <v>0.70550000000000002</v>
      </c>
      <c r="H9" s="19">
        <v>5.6099999999999997E-2</v>
      </c>
      <c r="I9" s="19">
        <v>0.2384</v>
      </c>
      <c r="J9" s="19">
        <v>0.1885</v>
      </c>
      <c r="K9" s="19">
        <v>0.57240000000000002</v>
      </c>
    </row>
    <row r="10" spans="1:11" ht="12" customHeight="1" x14ac:dyDescent="0.2">
      <c r="A10" s="2" t="str">
        <f>"Jan "&amp;RIGHT(A6,4)</f>
        <v>Jan 2025</v>
      </c>
      <c r="B10" s="11">
        <v>26156750</v>
      </c>
      <c r="C10" s="11">
        <v>80320835</v>
      </c>
      <c r="D10" s="11">
        <v>6306447</v>
      </c>
      <c r="E10" s="11">
        <v>27206955</v>
      </c>
      <c r="F10" s="11">
        <v>113834237</v>
      </c>
      <c r="G10" s="19">
        <v>0.7056</v>
      </c>
      <c r="H10" s="19">
        <v>5.5399999999999998E-2</v>
      </c>
      <c r="I10" s="19">
        <v>0.23899999999999999</v>
      </c>
      <c r="J10" s="19">
        <v>0.18679999999999999</v>
      </c>
      <c r="K10" s="19">
        <v>0.57379999999999998</v>
      </c>
    </row>
    <row r="11" spans="1:11" ht="12" customHeight="1" x14ac:dyDescent="0.2">
      <c r="A11" s="2" t="str">
        <f>"Feb "&amp;RIGHT(A6,4)</f>
        <v>Feb 2025</v>
      </c>
      <c r="B11" s="11">
        <v>24472762</v>
      </c>
      <c r="C11" s="11">
        <v>81521724</v>
      </c>
      <c r="D11" s="11">
        <v>6182907</v>
      </c>
      <c r="E11" s="11">
        <v>26558614</v>
      </c>
      <c r="F11" s="11">
        <v>114263245</v>
      </c>
      <c r="G11" s="19">
        <v>0.71350000000000002</v>
      </c>
      <c r="H11" s="19">
        <v>5.4100000000000002E-2</v>
      </c>
      <c r="I11" s="19">
        <v>0.2324</v>
      </c>
      <c r="J11" s="19">
        <v>0.1764</v>
      </c>
      <c r="K11" s="19">
        <v>0.58760000000000001</v>
      </c>
    </row>
    <row r="12" spans="1:11" ht="12" customHeight="1" x14ac:dyDescent="0.2">
      <c r="A12" s="2" t="str">
        <f>"Mar "&amp;RIGHT(A6,4)</f>
        <v>Mar 2025</v>
      </c>
      <c r="B12" s="11">
        <v>26707540</v>
      </c>
      <c r="C12" s="11">
        <v>88255578</v>
      </c>
      <c r="D12" s="11">
        <v>6910040</v>
      </c>
      <c r="E12" s="11">
        <v>29845089</v>
      </c>
      <c r="F12" s="11">
        <v>125010707</v>
      </c>
      <c r="G12" s="19">
        <v>0.70599999999999996</v>
      </c>
      <c r="H12" s="19">
        <v>5.5300000000000002E-2</v>
      </c>
      <c r="I12" s="19">
        <v>0.2387</v>
      </c>
      <c r="J12" s="19">
        <v>0.17599999999999999</v>
      </c>
      <c r="K12" s="19">
        <v>0.58169999999999999</v>
      </c>
    </row>
    <row r="13" spans="1:11" ht="12" customHeight="1" x14ac:dyDescent="0.2">
      <c r="A13" s="2" t="str">
        <f>"Apr "&amp;RIGHT(A6,4)</f>
        <v>Apr 2025</v>
      </c>
      <c r="B13" s="11">
        <v>27928513</v>
      </c>
      <c r="C13" s="11">
        <v>92100791</v>
      </c>
      <c r="D13" s="11">
        <v>7184274</v>
      </c>
      <c r="E13" s="11">
        <v>31334273</v>
      </c>
      <c r="F13" s="11">
        <v>130619338</v>
      </c>
      <c r="G13" s="19">
        <v>0.70509999999999995</v>
      </c>
      <c r="H13" s="19">
        <v>5.5E-2</v>
      </c>
      <c r="I13" s="19">
        <v>0.2399</v>
      </c>
      <c r="J13" s="19">
        <v>0.1762</v>
      </c>
      <c r="K13" s="19">
        <v>0.58089999999999997</v>
      </c>
    </row>
    <row r="14" spans="1:11" ht="12" customHeight="1" x14ac:dyDescent="0.2">
      <c r="A14" s="2" t="str">
        <f>"May "&amp;RIGHT(A6,4)</f>
        <v>May 2025</v>
      </c>
      <c r="B14" s="11">
        <v>27435886</v>
      </c>
      <c r="C14" s="11">
        <v>86590940</v>
      </c>
      <c r="D14" s="11">
        <v>7152403</v>
      </c>
      <c r="E14" s="11">
        <v>30907369</v>
      </c>
      <c r="F14" s="11">
        <v>124650712</v>
      </c>
      <c r="G14" s="19">
        <v>0.69469999999999998</v>
      </c>
      <c r="H14" s="19">
        <v>5.74E-2</v>
      </c>
      <c r="I14" s="19">
        <v>0.248</v>
      </c>
      <c r="J14" s="19">
        <v>0.1804</v>
      </c>
      <c r="K14" s="19">
        <v>0.56940000000000002</v>
      </c>
    </row>
    <row r="15" spans="1:11" ht="12" customHeight="1" x14ac:dyDescent="0.2">
      <c r="A15" s="2" t="str">
        <f>"Jun "&amp;RIGHT(A6,4)</f>
        <v>Jun 2025</v>
      </c>
      <c r="B15" s="11">
        <v>28048741</v>
      </c>
      <c r="C15" s="11">
        <v>53644626</v>
      </c>
      <c r="D15" s="11">
        <v>6679598</v>
      </c>
      <c r="E15" s="11">
        <v>29087649</v>
      </c>
      <c r="F15" s="11">
        <v>89411873</v>
      </c>
      <c r="G15" s="19">
        <v>0.6</v>
      </c>
      <c r="H15" s="19">
        <v>7.4700000000000003E-2</v>
      </c>
      <c r="I15" s="19">
        <v>0.32529999999999998</v>
      </c>
      <c r="J15" s="19">
        <v>0.23880000000000001</v>
      </c>
      <c r="K15" s="19">
        <v>0.45669999999999999</v>
      </c>
    </row>
    <row r="16" spans="1:11" ht="12" customHeight="1" x14ac:dyDescent="0.2">
      <c r="A16" s="2" t="str">
        <f>"Jul "&amp;RIGHT(A6,4)</f>
        <v>Jul 2025</v>
      </c>
      <c r="B16" s="11">
        <v>28580468</v>
      </c>
      <c r="C16" s="11">
        <v>49091907</v>
      </c>
      <c r="D16" s="11">
        <v>6864449</v>
      </c>
      <c r="E16" s="11">
        <v>30011112</v>
      </c>
      <c r="F16" s="11">
        <v>85967468</v>
      </c>
      <c r="G16" s="19">
        <v>0.57110000000000005</v>
      </c>
      <c r="H16" s="19">
        <v>7.9799999999999996E-2</v>
      </c>
      <c r="I16" s="19">
        <v>0.34910000000000002</v>
      </c>
      <c r="J16" s="19">
        <v>0.2495</v>
      </c>
      <c r="K16" s="19">
        <v>0.42859999999999998</v>
      </c>
    </row>
    <row r="17" spans="1:11" ht="12" customHeight="1" x14ac:dyDescent="0.2">
      <c r="A17" s="2" t="str">
        <f>"Aug "&amp;RIGHT(A6,4)</f>
        <v>Aug 2025</v>
      </c>
      <c r="B17" s="11">
        <v>26256862</v>
      </c>
      <c r="C17" s="11">
        <v>61327007</v>
      </c>
      <c r="D17" s="11">
        <v>6035141</v>
      </c>
      <c r="E17" s="11">
        <v>26982002</v>
      </c>
      <c r="F17" s="11">
        <v>94344150</v>
      </c>
      <c r="G17" s="19">
        <v>0.65</v>
      </c>
      <c r="H17" s="19">
        <v>6.4000000000000001E-2</v>
      </c>
      <c r="I17" s="19">
        <v>0.28599999999999998</v>
      </c>
      <c r="J17" s="19">
        <v>0.2177</v>
      </c>
      <c r="K17" s="19">
        <v>0.50849999999999995</v>
      </c>
    </row>
    <row r="18" spans="1:11" ht="12" customHeight="1" x14ac:dyDescent="0.2">
      <c r="A18" s="2" t="str">
        <f>"Sep "&amp;RIGHT(A6,4)</f>
        <v>Sep 2025</v>
      </c>
      <c r="B18" s="11">
        <v>25125493</v>
      </c>
      <c r="C18" s="11">
        <v>87355634</v>
      </c>
      <c r="D18" s="11">
        <v>6300780</v>
      </c>
      <c r="E18" s="11">
        <v>27954670</v>
      </c>
      <c r="F18" s="11">
        <v>121611084</v>
      </c>
      <c r="G18" s="19">
        <v>0.71830000000000005</v>
      </c>
      <c r="H18" s="19">
        <v>5.1799999999999999E-2</v>
      </c>
      <c r="I18" s="19">
        <v>0.22989999999999999</v>
      </c>
      <c r="J18" s="19">
        <v>0.17119999999999999</v>
      </c>
      <c r="K18" s="19">
        <v>0.59530000000000005</v>
      </c>
    </row>
    <row r="19" spans="1:11" ht="12" customHeight="1" x14ac:dyDescent="0.2">
      <c r="A19" s="12" t="s">
        <v>55</v>
      </c>
      <c r="B19" s="13">
        <v>315781293</v>
      </c>
      <c r="C19" s="13">
        <v>920348724</v>
      </c>
      <c r="D19" s="13">
        <v>77984627</v>
      </c>
      <c r="E19" s="13">
        <v>338928647</v>
      </c>
      <c r="F19" s="13">
        <v>1337261998</v>
      </c>
      <c r="G19" s="22">
        <v>0.68820000000000003</v>
      </c>
      <c r="H19" s="22">
        <v>5.8299999999999998E-2</v>
      </c>
      <c r="I19" s="22">
        <v>0.25340000000000001</v>
      </c>
      <c r="J19" s="22">
        <v>0.191</v>
      </c>
      <c r="K19" s="22">
        <v>0.55679999999999996</v>
      </c>
    </row>
    <row r="20" spans="1:11" ht="12" customHeight="1" x14ac:dyDescent="0.2">
      <c r="A20" s="14" t="s">
        <v>424</v>
      </c>
      <c r="B20" s="15">
        <v>235818470</v>
      </c>
      <c r="C20" s="15">
        <v>722574176</v>
      </c>
      <c r="D20" s="15">
        <v>58784257</v>
      </c>
      <c r="E20" s="15">
        <v>253980863</v>
      </c>
      <c r="F20" s="15">
        <v>1035339296</v>
      </c>
      <c r="G20" s="23">
        <v>0.69789999999999996</v>
      </c>
      <c r="H20" s="23">
        <v>5.6800000000000003E-2</v>
      </c>
      <c r="I20" s="23">
        <v>0.24529999999999999</v>
      </c>
      <c r="J20" s="23">
        <v>0.1855</v>
      </c>
      <c r="K20" s="23">
        <v>0.56840000000000002</v>
      </c>
    </row>
    <row r="21" spans="1:11" ht="12" customHeight="1" x14ac:dyDescent="0.2">
      <c r="A21" s="3" t="str">
        <f>"FY "&amp;RIGHT(A6,4)+1</f>
        <v>FY 2026</v>
      </c>
    </row>
    <row r="22" spans="1:11" ht="12" customHeight="1" x14ac:dyDescent="0.2">
      <c r="A22" s="2" t="str">
        <f>"Oct "&amp;RIGHT(A6,4)</f>
        <v>Oct 2025</v>
      </c>
      <c r="B22" s="11">
        <v>27052022</v>
      </c>
      <c r="C22" s="11">
        <v>94744606</v>
      </c>
      <c r="D22" s="11">
        <v>6864098</v>
      </c>
      <c r="E22" s="11">
        <v>29980724</v>
      </c>
      <c r="F22" s="11">
        <v>131589428</v>
      </c>
      <c r="G22" s="19">
        <v>0.72</v>
      </c>
      <c r="H22" s="19">
        <v>5.2200000000000003E-2</v>
      </c>
      <c r="I22" s="19">
        <v>0.2278</v>
      </c>
      <c r="J22" s="19">
        <v>0.17050000000000001</v>
      </c>
      <c r="K22" s="19">
        <v>0.59719999999999995</v>
      </c>
    </row>
    <row r="23" spans="1:11" ht="12" customHeight="1" x14ac:dyDescent="0.2">
      <c r="A23" s="2" t="str">
        <f>"Nov "&amp;RIGHT(A6,4)</f>
        <v>Nov 2025</v>
      </c>
      <c r="B23" s="11">
        <v>21746701</v>
      </c>
      <c r="C23" s="11">
        <v>71470530</v>
      </c>
      <c r="D23" s="11">
        <v>5411059</v>
      </c>
      <c r="E23" s="11">
        <v>23540392</v>
      </c>
      <c r="F23" s="11">
        <v>100421981</v>
      </c>
      <c r="G23" s="19">
        <v>0.7117</v>
      </c>
      <c r="H23" s="19">
        <v>5.3900000000000003E-2</v>
      </c>
      <c r="I23" s="19">
        <v>0.2344</v>
      </c>
      <c r="J23" s="19">
        <v>0.17799999999999999</v>
      </c>
      <c r="K23" s="19">
        <v>0.58499999999999996</v>
      </c>
    </row>
    <row r="24" spans="1:11" ht="12" customHeight="1" x14ac:dyDescent="0.2">
      <c r="A24" s="2" t="str">
        <f>"Dec "&amp;RIGHT(A6,4)</f>
        <v>Dec 2025</v>
      </c>
      <c r="B24" s="11">
        <v>24435485</v>
      </c>
      <c r="C24" s="11">
        <v>73510582</v>
      </c>
      <c r="D24" s="11">
        <v>5746138</v>
      </c>
      <c r="E24" s="11">
        <v>25135695</v>
      </c>
      <c r="F24" s="11">
        <v>104392415</v>
      </c>
      <c r="G24" s="19">
        <v>0.70420000000000005</v>
      </c>
      <c r="H24" s="19">
        <v>5.5E-2</v>
      </c>
      <c r="I24" s="19">
        <v>0.24079999999999999</v>
      </c>
      <c r="J24" s="19">
        <v>0.18970000000000001</v>
      </c>
      <c r="K24" s="19">
        <v>0.5706</v>
      </c>
    </row>
    <row r="25" spans="1:11" ht="12" customHeight="1" x14ac:dyDescent="0.2">
      <c r="A25" s="2" t="str">
        <f>"Jan "&amp;RIGHT(A6,4)+1</f>
        <v>Jan 2026</v>
      </c>
      <c r="B25" s="11">
        <v>23677888</v>
      </c>
      <c r="C25" s="11">
        <v>76873830</v>
      </c>
      <c r="D25" s="11">
        <v>5805033</v>
      </c>
      <c r="E25" s="11">
        <v>25669674</v>
      </c>
      <c r="F25" s="11">
        <v>108348537</v>
      </c>
      <c r="G25" s="19">
        <v>0.70950000000000002</v>
      </c>
      <c r="H25" s="19">
        <v>5.3600000000000002E-2</v>
      </c>
      <c r="I25" s="19">
        <v>0.2369</v>
      </c>
      <c r="J25" s="19">
        <v>0.17929999999999999</v>
      </c>
      <c r="K25" s="19">
        <v>0.58230000000000004</v>
      </c>
    </row>
    <row r="26" spans="1:11" ht="12" customHeight="1" x14ac:dyDescent="0.2">
      <c r="A26" s="2" t="str">
        <f>"Feb "&amp;RIGHT(A6,4)+1</f>
        <v>Feb 2026</v>
      </c>
      <c r="B26" s="11">
        <v>23280099</v>
      </c>
      <c r="C26" s="11">
        <v>81585092</v>
      </c>
      <c r="D26" s="11">
        <v>6042838</v>
      </c>
      <c r="E26" s="11">
        <v>26580402</v>
      </c>
      <c r="F26" s="11">
        <v>114208332</v>
      </c>
      <c r="G26" s="19">
        <v>0.71440000000000003</v>
      </c>
      <c r="H26" s="19">
        <v>5.2900000000000003E-2</v>
      </c>
      <c r="I26" s="19">
        <v>0.23269999999999999</v>
      </c>
      <c r="J26" s="19">
        <v>0.16930000000000001</v>
      </c>
      <c r="K26" s="19">
        <v>0.59340000000000004</v>
      </c>
    </row>
    <row r="27" spans="1:11" ht="12" customHeight="1" x14ac:dyDescent="0.2">
      <c r="A27" s="2" t="str">
        <f>"Mar "&amp;RIGHT(A6,4)+1</f>
        <v>Mar 2026</v>
      </c>
      <c r="B27" s="11">
        <v>26399933</v>
      </c>
      <c r="C27" s="11">
        <v>90738267</v>
      </c>
      <c r="D27" s="11">
        <v>6969525</v>
      </c>
      <c r="E27" s="11">
        <v>30582868</v>
      </c>
      <c r="F27" s="11">
        <v>128290660</v>
      </c>
      <c r="G27" s="19">
        <v>0.70730000000000004</v>
      </c>
      <c r="H27" s="19">
        <v>5.4300000000000001E-2</v>
      </c>
      <c r="I27" s="19">
        <v>0.2384</v>
      </c>
      <c r="J27" s="19">
        <v>0.17069999999999999</v>
      </c>
      <c r="K27" s="19">
        <v>0.58660000000000001</v>
      </c>
    </row>
    <row r="28" spans="1:11" ht="12" customHeight="1" x14ac:dyDescent="0.2">
      <c r="A28" s="2" t="str">
        <f>"Apr "&amp;RIGHT(A6,4)+1</f>
        <v>Apr 2026</v>
      </c>
      <c r="B28" s="11">
        <v>26504269</v>
      </c>
      <c r="C28" s="11">
        <v>90675398</v>
      </c>
      <c r="D28" s="11">
        <v>6944695</v>
      </c>
      <c r="E28" s="11">
        <v>30753150</v>
      </c>
      <c r="F28" s="11">
        <v>128373243</v>
      </c>
      <c r="G28" s="19">
        <v>0.70630000000000004</v>
      </c>
      <c r="H28" s="19">
        <v>5.4100000000000002E-2</v>
      </c>
      <c r="I28" s="19">
        <v>0.23960000000000001</v>
      </c>
      <c r="J28" s="19">
        <v>0.1711</v>
      </c>
      <c r="K28" s="19">
        <v>0.58550000000000002</v>
      </c>
    </row>
    <row r="29" spans="1:11" ht="12" customHeight="1" x14ac:dyDescent="0.2">
      <c r="A29" s="2" t="str">
        <f>"May "&amp;RIGHT(A6,4)+1</f>
        <v>May 2026</v>
      </c>
      <c r="B29" s="11">
        <v>24739118</v>
      </c>
      <c r="C29" s="11">
        <v>79701815</v>
      </c>
      <c r="D29" s="11">
        <v>6465312</v>
      </c>
      <c r="E29" s="11">
        <v>28782121</v>
      </c>
      <c r="F29" s="11">
        <v>114949248</v>
      </c>
      <c r="G29" s="19">
        <v>0.69340000000000002</v>
      </c>
      <c r="H29" s="19">
        <v>5.62E-2</v>
      </c>
      <c r="I29" s="19">
        <v>0.25040000000000001</v>
      </c>
      <c r="J29" s="19">
        <v>0.17710000000000001</v>
      </c>
      <c r="K29" s="19">
        <v>0.5706</v>
      </c>
    </row>
    <row r="30" spans="1:11" ht="12" customHeight="1" x14ac:dyDescent="0.2">
      <c r="A30" s="2" t="str">
        <f>"Jun "&amp;RIGHT(A6,4)+1</f>
        <v>Jun 2026</v>
      </c>
      <c r="B30" s="11">
        <v>26085702</v>
      </c>
      <c r="C30" s="11">
        <v>57632851</v>
      </c>
      <c r="D30" s="11">
        <v>6598579</v>
      </c>
      <c r="E30" s="11">
        <v>29052502</v>
      </c>
      <c r="F30" s="11">
        <v>93283932</v>
      </c>
      <c r="G30" s="19">
        <v>0.61780000000000002</v>
      </c>
      <c r="H30" s="19">
        <v>7.0699999999999999E-2</v>
      </c>
      <c r="I30" s="19">
        <v>0.31140000000000001</v>
      </c>
      <c r="J30" s="19">
        <v>0.2185</v>
      </c>
      <c r="K30" s="19">
        <v>0.48280000000000001</v>
      </c>
    </row>
    <row r="31" spans="1:11" ht="12" customHeight="1" x14ac:dyDescent="0.2">
      <c r="A31" s="2" t="str">
        <f>"Jul "&amp;RIGHT(A6,4)+1</f>
        <v>Jul 2026</v>
      </c>
      <c r="B31" s="11" t="s">
        <v>422</v>
      </c>
      <c r="C31" s="11" t="s">
        <v>422</v>
      </c>
      <c r="D31" s="11" t="s">
        <v>422</v>
      </c>
      <c r="E31" s="11" t="s">
        <v>422</v>
      </c>
      <c r="F31" s="11" t="s">
        <v>422</v>
      </c>
      <c r="G31" s="19" t="s">
        <v>422</v>
      </c>
      <c r="H31" s="19" t="s">
        <v>422</v>
      </c>
      <c r="I31" s="19" t="s">
        <v>422</v>
      </c>
      <c r="J31" s="19" t="s">
        <v>422</v>
      </c>
      <c r="K31" s="19" t="s">
        <v>422</v>
      </c>
    </row>
    <row r="32" spans="1:11" ht="12" customHeight="1" x14ac:dyDescent="0.2">
      <c r="A32" s="2" t="str">
        <f>"Aug "&amp;RIGHT(A6,4)+1</f>
        <v>Aug 2026</v>
      </c>
      <c r="B32" s="11" t="s">
        <v>422</v>
      </c>
      <c r="C32" s="11" t="s">
        <v>422</v>
      </c>
      <c r="D32" s="11" t="s">
        <v>422</v>
      </c>
      <c r="E32" s="11" t="s">
        <v>422</v>
      </c>
      <c r="F32" s="11" t="s">
        <v>422</v>
      </c>
      <c r="G32" s="19" t="s">
        <v>422</v>
      </c>
      <c r="H32" s="19" t="s">
        <v>422</v>
      </c>
      <c r="I32" s="19" t="s">
        <v>422</v>
      </c>
      <c r="J32" s="19" t="s">
        <v>422</v>
      </c>
      <c r="K32" s="19" t="s">
        <v>422</v>
      </c>
    </row>
    <row r="33" spans="1:11" ht="12" customHeight="1" x14ac:dyDescent="0.2">
      <c r="A33" s="2" t="str">
        <f>"Sep "&amp;RIGHT(A6,4)+1</f>
        <v>Sep 2026</v>
      </c>
      <c r="B33" s="11" t="s">
        <v>422</v>
      </c>
      <c r="C33" s="11" t="s">
        <v>422</v>
      </c>
      <c r="D33" s="11" t="s">
        <v>422</v>
      </c>
      <c r="E33" s="11" t="s">
        <v>422</v>
      </c>
      <c r="F33" s="11" t="s">
        <v>422</v>
      </c>
      <c r="G33" s="19" t="s">
        <v>422</v>
      </c>
      <c r="H33" s="19" t="s">
        <v>422</v>
      </c>
      <c r="I33" s="19" t="s">
        <v>422</v>
      </c>
      <c r="J33" s="19" t="s">
        <v>422</v>
      </c>
      <c r="K33" s="19" t="s">
        <v>422</v>
      </c>
    </row>
    <row r="34" spans="1:11" ht="12" customHeight="1" x14ac:dyDescent="0.2">
      <c r="A34" s="12" t="s">
        <v>55</v>
      </c>
      <c r="B34" s="13">
        <v>223921217</v>
      </c>
      <c r="C34" s="13">
        <v>716932971</v>
      </c>
      <c r="D34" s="13">
        <v>56847277</v>
      </c>
      <c r="E34" s="13">
        <v>250077528</v>
      </c>
      <c r="F34" s="13">
        <v>1023857776</v>
      </c>
      <c r="G34" s="22">
        <v>0.70020000000000004</v>
      </c>
      <c r="H34" s="22">
        <v>5.5500000000000001E-2</v>
      </c>
      <c r="I34" s="22">
        <v>0.24429999999999999</v>
      </c>
      <c r="J34" s="22">
        <v>0.17949999999999999</v>
      </c>
      <c r="K34" s="22">
        <v>0.5746</v>
      </c>
    </row>
    <row r="35" spans="1:11" ht="12" customHeight="1" x14ac:dyDescent="0.2">
      <c r="A35" s="14" t="str">
        <f>"Total "&amp;MID(A20,7,LEN(A20)-13)&amp;" Months"</f>
        <v>Total 9 Months</v>
      </c>
      <c r="B35" s="15">
        <v>223921217</v>
      </c>
      <c r="C35" s="15">
        <v>716932971</v>
      </c>
      <c r="D35" s="15">
        <v>56847277</v>
      </c>
      <c r="E35" s="15">
        <v>250077528</v>
      </c>
      <c r="F35" s="15">
        <v>1023857776</v>
      </c>
      <c r="G35" s="23">
        <v>0.70020000000000004</v>
      </c>
      <c r="H35" s="23">
        <v>5.5500000000000001E-2</v>
      </c>
      <c r="I35" s="23">
        <v>0.24429999999999999</v>
      </c>
      <c r="J35" s="23">
        <v>0.17949999999999999</v>
      </c>
      <c r="K35" s="23">
        <v>0.5746</v>
      </c>
    </row>
  </sheetData>
  <mergeCells count="9">
    <mergeCell ref="B5:F5"/>
    <mergeCell ref="G5:K5"/>
    <mergeCell ref="A1:J1"/>
    <mergeCell ref="A2:J2"/>
    <mergeCell ref="A3:A4"/>
    <mergeCell ref="B3:B4"/>
    <mergeCell ref="C3:F3"/>
    <mergeCell ref="G3:I3"/>
    <mergeCell ref="J3:K3"/>
  </mergeCells>
  <phoneticPr fontId="0" type="noConversion"/>
  <pageMargins left="0.75" right="0.5" top="0.75" bottom="0.5" header="0.5" footer="0.25"/>
  <pageSetup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pageSetUpPr fitToPage="1"/>
  </sheetPr>
  <dimension ref="A1:H38"/>
  <sheetViews>
    <sheetView showGridLines="0" workbookViewId="0">
      <selection sqref="A1:G1"/>
    </sheetView>
  </sheetViews>
  <sheetFormatPr defaultRowHeight="12.75" x14ac:dyDescent="0.2"/>
  <cols>
    <col min="1" max="1" width="12.85546875" customWidth="1"/>
    <col min="2" max="8" width="11.42578125" customWidth="1"/>
  </cols>
  <sheetData>
    <row r="1" spans="1:8" ht="12" customHeight="1" x14ac:dyDescent="0.2">
      <c r="A1" s="81" t="s">
        <v>427</v>
      </c>
      <c r="B1" s="81"/>
      <c r="C1" s="81"/>
      <c r="D1" s="81"/>
      <c r="E1" s="81"/>
      <c r="F1" s="81"/>
      <c r="G1" s="81"/>
      <c r="H1" s="73">
        <v>46276</v>
      </c>
    </row>
    <row r="2" spans="1:8" ht="12" customHeight="1" x14ac:dyDescent="0.2">
      <c r="A2" s="82" t="s">
        <v>116</v>
      </c>
      <c r="B2" s="82"/>
      <c r="C2" s="82"/>
      <c r="D2" s="82"/>
      <c r="E2" s="82"/>
      <c r="F2" s="82"/>
      <c r="G2" s="82"/>
      <c r="H2" s="1"/>
    </row>
    <row r="3" spans="1:8" ht="24" customHeight="1" x14ac:dyDescent="0.2">
      <c r="A3" s="77" t="s">
        <v>50</v>
      </c>
      <c r="B3" s="84" t="s">
        <v>210</v>
      </c>
      <c r="C3" s="80"/>
      <c r="D3" s="79" t="s">
        <v>211</v>
      </c>
      <c r="E3" s="79" t="s">
        <v>314</v>
      </c>
      <c r="F3" s="79" t="s">
        <v>212</v>
      </c>
      <c r="G3" s="79" t="s">
        <v>213</v>
      </c>
      <c r="H3" s="83" t="s">
        <v>58</v>
      </c>
    </row>
    <row r="4" spans="1:8" ht="24" customHeight="1" x14ac:dyDescent="0.2">
      <c r="A4" s="78"/>
      <c r="B4" s="10" t="s">
        <v>114</v>
      </c>
      <c r="C4" s="10" t="s">
        <v>115</v>
      </c>
      <c r="D4" s="80"/>
      <c r="E4" s="80"/>
      <c r="F4" s="80"/>
      <c r="G4" s="80"/>
      <c r="H4" s="84"/>
    </row>
    <row r="5" spans="1:8" ht="12" customHeight="1" x14ac:dyDescent="0.2">
      <c r="A5" s="1"/>
      <c r="B5" s="75" t="str">
        <f>REPT("-",78)&amp;" Dollars "&amp;REPT("-",78)</f>
        <v>------------------------------------------------------------------------------ Dollars ------------------------------------------------------------------------------</v>
      </c>
      <c r="C5" s="75"/>
      <c r="D5" s="75"/>
      <c r="E5" s="75"/>
      <c r="F5" s="75"/>
      <c r="G5" s="75"/>
      <c r="H5" s="75"/>
    </row>
    <row r="6" spans="1:8" ht="12" customHeight="1" x14ac:dyDescent="0.2">
      <c r="A6" s="3" t="s">
        <v>423</v>
      </c>
    </row>
    <row r="7" spans="1:8" ht="12" customHeight="1" x14ac:dyDescent="0.2">
      <c r="A7" s="2" t="str">
        <f>"Oct "&amp;RIGHT(A6,4)-1</f>
        <v>Oct 2024</v>
      </c>
      <c r="B7" s="11">
        <v>53552963.140000001</v>
      </c>
      <c r="C7" s="11">
        <v>315228107.11000001</v>
      </c>
      <c r="D7" s="11">
        <v>368781070.25</v>
      </c>
      <c r="E7" s="11">
        <v>142358.22</v>
      </c>
      <c r="F7" s="11" t="s">
        <v>422</v>
      </c>
      <c r="G7" s="11" t="s">
        <v>422</v>
      </c>
      <c r="H7" s="11">
        <v>368923428.47000003</v>
      </c>
    </row>
    <row r="8" spans="1:8" ht="12" customHeight="1" x14ac:dyDescent="0.2">
      <c r="A8" s="2" t="str">
        <f>"Nov "&amp;RIGHT(A6,4)-1</f>
        <v>Nov 2024</v>
      </c>
      <c r="B8" s="11">
        <v>45054721.649999999</v>
      </c>
      <c r="C8" s="11">
        <v>249221040.05000001</v>
      </c>
      <c r="D8" s="11">
        <v>294275761.69999999</v>
      </c>
      <c r="E8" s="11">
        <v>47811.54</v>
      </c>
      <c r="F8" s="11" t="s">
        <v>422</v>
      </c>
      <c r="G8" s="11" t="s">
        <v>422</v>
      </c>
      <c r="H8" s="11">
        <v>294323573.24000001</v>
      </c>
    </row>
    <row r="9" spans="1:8" ht="12" customHeight="1" x14ac:dyDescent="0.2">
      <c r="A9" s="2" t="str">
        <f>"Dec "&amp;RIGHT(A6,4)-1</f>
        <v>Dec 2024</v>
      </c>
      <c r="B9" s="11">
        <v>44725526.780000001</v>
      </c>
      <c r="C9" s="11">
        <v>234612437.08000001</v>
      </c>
      <c r="D9" s="11">
        <v>279337963.86000001</v>
      </c>
      <c r="E9" s="11">
        <v>34291564.350000001</v>
      </c>
      <c r="F9" s="11">
        <v>20710195</v>
      </c>
      <c r="G9" s="11">
        <v>20925403</v>
      </c>
      <c r="H9" s="11">
        <v>355265126.20999998</v>
      </c>
    </row>
    <row r="10" spans="1:8" ht="12" customHeight="1" x14ac:dyDescent="0.2">
      <c r="A10" s="2" t="str">
        <f>"Jan "&amp;RIGHT(A6,4)</f>
        <v>Jan 2025</v>
      </c>
      <c r="B10" s="11">
        <v>49915143.960000001</v>
      </c>
      <c r="C10" s="11">
        <v>268112869.91</v>
      </c>
      <c r="D10" s="11">
        <v>318028013.87</v>
      </c>
      <c r="E10" s="11">
        <v>412214.21</v>
      </c>
      <c r="F10" s="11" t="s">
        <v>422</v>
      </c>
      <c r="G10" s="11" t="s">
        <v>422</v>
      </c>
      <c r="H10" s="11">
        <v>318440228.07999998</v>
      </c>
    </row>
    <row r="11" spans="1:8" ht="12" customHeight="1" x14ac:dyDescent="0.2">
      <c r="A11" s="2" t="str">
        <f>"Feb "&amp;RIGHT(A6,4)</f>
        <v>Feb 2025</v>
      </c>
      <c r="B11" s="11">
        <v>46725741.75</v>
      </c>
      <c r="C11" s="11">
        <v>272723901.10000002</v>
      </c>
      <c r="D11" s="11">
        <v>319449642.85000002</v>
      </c>
      <c r="E11" s="11">
        <v>283700.49</v>
      </c>
      <c r="F11" s="11" t="s">
        <v>422</v>
      </c>
      <c r="G11" s="11" t="s">
        <v>422</v>
      </c>
      <c r="H11" s="11">
        <v>319733343.33999997</v>
      </c>
    </row>
    <row r="12" spans="1:8" ht="12" customHeight="1" x14ac:dyDescent="0.2">
      <c r="A12" s="2" t="str">
        <f>"Mar "&amp;RIGHT(A6,4)</f>
        <v>Mar 2025</v>
      </c>
      <c r="B12" s="11">
        <v>51120974.060000002</v>
      </c>
      <c r="C12" s="11">
        <v>294245516.5</v>
      </c>
      <c r="D12" s="11">
        <v>345366490.56</v>
      </c>
      <c r="E12" s="11">
        <v>45291094.100000001</v>
      </c>
      <c r="F12" s="11">
        <v>22031241</v>
      </c>
      <c r="G12" s="11">
        <v>10634884</v>
      </c>
      <c r="H12" s="11">
        <v>423323709.66000003</v>
      </c>
    </row>
    <row r="13" spans="1:8" ht="12" customHeight="1" x14ac:dyDescent="0.2">
      <c r="A13" s="2" t="str">
        <f>"Apr "&amp;RIGHT(A6,4)</f>
        <v>Apr 2025</v>
      </c>
      <c r="B13" s="11">
        <v>53492695.450000003</v>
      </c>
      <c r="C13" s="11">
        <v>306634361.13999999</v>
      </c>
      <c r="D13" s="11">
        <v>360127056.58999997</v>
      </c>
      <c r="E13" s="11">
        <v>187009.91</v>
      </c>
      <c r="F13" s="11" t="s">
        <v>422</v>
      </c>
      <c r="G13" s="11" t="s">
        <v>422</v>
      </c>
      <c r="H13" s="11">
        <v>360314066.5</v>
      </c>
    </row>
    <row r="14" spans="1:8" ht="12" customHeight="1" x14ac:dyDescent="0.2">
      <c r="A14" s="2" t="str">
        <f>"May "&amp;RIGHT(A6,4)</f>
        <v>May 2025</v>
      </c>
      <c r="B14" s="11">
        <v>52529003.719999999</v>
      </c>
      <c r="C14" s="11">
        <v>287714463.07999998</v>
      </c>
      <c r="D14" s="11">
        <v>340243466.80000001</v>
      </c>
      <c r="E14" s="11" t="s">
        <v>422</v>
      </c>
      <c r="F14" s="11" t="s">
        <v>422</v>
      </c>
      <c r="G14" s="11" t="s">
        <v>422</v>
      </c>
      <c r="H14" s="11">
        <v>340243466.80000001</v>
      </c>
    </row>
    <row r="15" spans="1:8" ht="12" customHeight="1" x14ac:dyDescent="0.2">
      <c r="A15" s="2" t="str">
        <f>"Jun "&amp;RIGHT(A6,4)</f>
        <v>Jun 2025</v>
      </c>
      <c r="B15" s="11">
        <v>55022376.770000003</v>
      </c>
      <c r="C15" s="11">
        <v>176441331.66</v>
      </c>
      <c r="D15" s="11">
        <v>231463708.43000001</v>
      </c>
      <c r="E15" s="11">
        <v>51115444</v>
      </c>
      <c r="F15" s="11">
        <v>22369211</v>
      </c>
      <c r="G15" s="11">
        <v>7469656</v>
      </c>
      <c r="H15" s="11">
        <v>312418019.43000001</v>
      </c>
    </row>
    <row r="16" spans="1:8" ht="12" customHeight="1" x14ac:dyDescent="0.2">
      <c r="A16" s="2" t="str">
        <f>"Jul "&amp;RIGHT(A6,4)</f>
        <v>Jul 2025</v>
      </c>
      <c r="B16" s="11">
        <v>58187858.009999998</v>
      </c>
      <c r="C16" s="11">
        <v>167687908.62</v>
      </c>
      <c r="D16" s="11">
        <v>225875766.63</v>
      </c>
      <c r="E16" s="11">
        <v>439619.54</v>
      </c>
      <c r="F16" s="11" t="s">
        <v>422</v>
      </c>
      <c r="G16" s="11" t="s">
        <v>422</v>
      </c>
      <c r="H16" s="11">
        <v>226315386.16999999</v>
      </c>
    </row>
    <row r="17" spans="1:8" ht="12" customHeight="1" x14ac:dyDescent="0.2">
      <c r="A17" s="2" t="str">
        <f>"Aug "&amp;RIGHT(A6,4)</f>
        <v>Aug 2025</v>
      </c>
      <c r="B17" s="11">
        <v>52503518.380000003</v>
      </c>
      <c r="C17" s="11">
        <v>211908973.47999999</v>
      </c>
      <c r="D17" s="11">
        <v>264412491.86000001</v>
      </c>
      <c r="E17" s="11">
        <v>149834.19</v>
      </c>
      <c r="F17" s="11" t="s">
        <v>422</v>
      </c>
      <c r="G17" s="11" t="s">
        <v>422</v>
      </c>
      <c r="H17" s="11">
        <v>264562326.05000001</v>
      </c>
    </row>
    <row r="18" spans="1:8" ht="12" customHeight="1" x14ac:dyDescent="0.2">
      <c r="A18" s="2" t="str">
        <f>"Sep "&amp;RIGHT(A6,4)</f>
        <v>Sep 2025</v>
      </c>
      <c r="B18" s="11">
        <v>49036283.950000003</v>
      </c>
      <c r="C18" s="11">
        <v>302482845.88</v>
      </c>
      <c r="D18" s="11">
        <v>351519129.82999998</v>
      </c>
      <c r="E18" s="11">
        <v>56200268.560000002</v>
      </c>
      <c r="F18" s="11">
        <v>24709777</v>
      </c>
      <c r="G18" s="11">
        <v>15731697</v>
      </c>
      <c r="H18" s="11">
        <v>448160872.38999999</v>
      </c>
    </row>
    <row r="19" spans="1:8" ht="12" customHeight="1" x14ac:dyDescent="0.2">
      <c r="A19" s="12" t="s">
        <v>55</v>
      </c>
      <c r="B19" s="13">
        <v>611866807.62</v>
      </c>
      <c r="C19" s="13">
        <v>3087013755.6100001</v>
      </c>
      <c r="D19" s="13">
        <v>3698880563.23</v>
      </c>
      <c r="E19" s="13">
        <v>188560919.11000001</v>
      </c>
      <c r="F19" s="13">
        <v>89820424</v>
      </c>
      <c r="G19" s="13">
        <v>54761640</v>
      </c>
      <c r="H19" s="13">
        <v>4032023546.3400002</v>
      </c>
    </row>
    <row r="20" spans="1:8" ht="12" customHeight="1" x14ac:dyDescent="0.2">
      <c r="A20" s="14" t="s">
        <v>424</v>
      </c>
      <c r="B20" s="15">
        <v>452139147.27999997</v>
      </c>
      <c r="C20" s="15">
        <v>2404934027.6300001</v>
      </c>
      <c r="D20" s="15">
        <v>2857073174.9099998</v>
      </c>
      <c r="E20" s="15">
        <v>131771196.81999999</v>
      </c>
      <c r="F20" s="15">
        <v>65110647</v>
      </c>
      <c r="G20" s="15">
        <v>39029943</v>
      </c>
      <c r="H20" s="15">
        <v>3092984961.73</v>
      </c>
    </row>
    <row r="21" spans="1:8" ht="12" customHeight="1" x14ac:dyDescent="0.2">
      <c r="A21" s="3" t="str">
        <f>"FY "&amp;RIGHT(A6,4)+1</f>
        <v>FY 2026</v>
      </c>
    </row>
    <row r="22" spans="1:8" ht="12" customHeight="1" x14ac:dyDescent="0.2">
      <c r="A22" s="2" t="str">
        <f>"Oct "&amp;RIGHT(A6,4)</f>
        <v>Oct 2025</v>
      </c>
      <c r="B22" s="11">
        <v>52926385.909999996</v>
      </c>
      <c r="C22" s="11">
        <v>329248300.01999998</v>
      </c>
      <c r="D22" s="11">
        <v>382174685.93000001</v>
      </c>
      <c r="E22" s="11">
        <v>402941.45</v>
      </c>
      <c r="F22" s="11" t="s">
        <v>422</v>
      </c>
      <c r="G22" s="11" t="s">
        <v>422</v>
      </c>
      <c r="H22" s="11">
        <v>382577627.38</v>
      </c>
    </row>
    <row r="23" spans="1:8" ht="12" customHeight="1" x14ac:dyDescent="0.2">
      <c r="A23" s="2" t="str">
        <f>"Nov "&amp;RIGHT(A6,4)</f>
        <v>Nov 2025</v>
      </c>
      <c r="B23" s="11">
        <v>42739224.409999996</v>
      </c>
      <c r="C23" s="11">
        <v>247963398.78999999</v>
      </c>
      <c r="D23" s="11">
        <v>290702623.19999999</v>
      </c>
      <c r="E23" s="11">
        <v>46694.8</v>
      </c>
      <c r="F23" s="11" t="s">
        <v>422</v>
      </c>
      <c r="G23" s="11" t="s">
        <v>422</v>
      </c>
      <c r="H23" s="11">
        <v>290749318</v>
      </c>
    </row>
    <row r="24" spans="1:8" ht="12" customHeight="1" x14ac:dyDescent="0.2">
      <c r="A24" s="2" t="str">
        <f>"Dec "&amp;RIGHT(A6,4)</f>
        <v>Dec 2025</v>
      </c>
      <c r="B24" s="11">
        <v>48281564.359999999</v>
      </c>
      <c r="C24" s="11">
        <v>255263365.58000001</v>
      </c>
      <c r="D24" s="11">
        <v>303544929.94</v>
      </c>
      <c r="E24" s="11">
        <v>31416429.899999999</v>
      </c>
      <c r="F24" s="11">
        <v>20170017</v>
      </c>
      <c r="G24" s="11">
        <v>13381019</v>
      </c>
      <c r="H24" s="11">
        <v>368512395.83999997</v>
      </c>
    </row>
    <row r="25" spans="1:8" ht="12" customHeight="1" x14ac:dyDescent="0.2">
      <c r="A25" s="2" t="str">
        <f>"Jan "&amp;RIGHT(A6,4)+1</f>
        <v>Jan 2026</v>
      </c>
      <c r="B25" s="11">
        <v>46471726.780000001</v>
      </c>
      <c r="C25" s="11">
        <v>267702307.65000001</v>
      </c>
      <c r="D25" s="11">
        <v>314174034.43000001</v>
      </c>
      <c r="E25" s="11">
        <v>32910.550000000003</v>
      </c>
      <c r="F25" s="11" t="s">
        <v>422</v>
      </c>
      <c r="G25" s="11" t="s">
        <v>422</v>
      </c>
      <c r="H25" s="11">
        <v>314206944.98000002</v>
      </c>
    </row>
    <row r="26" spans="1:8" ht="12" customHeight="1" x14ac:dyDescent="0.2">
      <c r="A26" s="2" t="str">
        <f>"Feb "&amp;RIGHT(A6,4)+1</f>
        <v>Feb 2026</v>
      </c>
      <c r="B26" s="11">
        <v>45620305.75</v>
      </c>
      <c r="C26" s="11">
        <v>284424018.64999998</v>
      </c>
      <c r="D26" s="11">
        <v>330044324.39999998</v>
      </c>
      <c r="E26" s="11">
        <v>20847.93</v>
      </c>
      <c r="F26" s="11" t="s">
        <v>422</v>
      </c>
      <c r="G26" s="11" t="s">
        <v>422</v>
      </c>
      <c r="H26" s="11">
        <v>330065172.32999998</v>
      </c>
    </row>
    <row r="27" spans="1:8" ht="12" customHeight="1" x14ac:dyDescent="0.2">
      <c r="A27" s="2" t="str">
        <f>"Mar "&amp;RIGHT(A6,4)+1</f>
        <v>Mar 2026</v>
      </c>
      <c r="B27" s="11">
        <v>51870485.960000001</v>
      </c>
      <c r="C27" s="11">
        <v>315523777.99000001</v>
      </c>
      <c r="D27" s="11">
        <v>367394263.94999999</v>
      </c>
      <c r="E27" s="11">
        <v>50644686.700000003</v>
      </c>
      <c r="F27" s="11">
        <v>21966552</v>
      </c>
      <c r="G27" s="11">
        <v>16054736</v>
      </c>
      <c r="H27" s="11">
        <v>456060238.64999998</v>
      </c>
    </row>
    <row r="28" spans="1:8" ht="12" customHeight="1" x14ac:dyDescent="0.2">
      <c r="A28" s="2" t="str">
        <f>"Apr "&amp;RIGHT(A6,4)+1</f>
        <v>Apr 2026</v>
      </c>
      <c r="B28" s="11">
        <v>52128063.299999997</v>
      </c>
      <c r="C28" s="11">
        <v>314544154.75</v>
      </c>
      <c r="D28" s="11">
        <v>366672218.05000001</v>
      </c>
      <c r="E28" s="11">
        <v>46530.45</v>
      </c>
      <c r="F28" s="11" t="s">
        <v>422</v>
      </c>
      <c r="G28" s="11" t="s">
        <v>422</v>
      </c>
      <c r="H28" s="11">
        <v>366718748.5</v>
      </c>
    </row>
    <row r="29" spans="1:8" ht="12" customHeight="1" x14ac:dyDescent="0.2">
      <c r="A29" s="2" t="str">
        <f>"May "&amp;RIGHT(A6,4)+1</f>
        <v>May 2026</v>
      </c>
      <c r="B29" s="11">
        <v>48669661.200000003</v>
      </c>
      <c r="C29" s="11">
        <v>275773024.31999999</v>
      </c>
      <c r="D29" s="11">
        <v>324442685.51999998</v>
      </c>
      <c r="E29" s="11" t="s">
        <v>422</v>
      </c>
      <c r="F29" s="11" t="s">
        <v>422</v>
      </c>
      <c r="G29" s="11" t="s">
        <v>422</v>
      </c>
      <c r="H29" s="11">
        <v>324442685.51999998</v>
      </c>
    </row>
    <row r="30" spans="1:8" ht="12" customHeight="1" x14ac:dyDescent="0.2">
      <c r="A30" s="2" t="str">
        <f>"Jun "&amp;RIGHT(A6,4)+1</f>
        <v>Jun 2026</v>
      </c>
      <c r="B30" s="11">
        <v>52304921.939999998</v>
      </c>
      <c r="C30" s="11">
        <v>198642339.74000001</v>
      </c>
      <c r="D30" s="11">
        <v>250947261.68000001</v>
      </c>
      <c r="E30" s="11">
        <v>51262277</v>
      </c>
      <c r="F30" s="11">
        <v>22295597</v>
      </c>
      <c r="G30" s="11">
        <v>16854172</v>
      </c>
      <c r="H30" s="11">
        <v>341359307.68000001</v>
      </c>
    </row>
    <row r="31" spans="1:8" ht="12" customHeight="1" x14ac:dyDescent="0.2">
      <c r="A31" s="2" t="str">
        <f>"Jul "&amp;RIGHT(A6,4)+1</f>
        <v>Jul 2026</v>
      </c>
      <c r="B31" s="11" t="s">
        <v>422</v>
      </c>
      <c r="C31" s="11" t="s">
        <v>422</v>
      </c>
      <c r="D31" s="11" t="s">
        <v>422</v>
      </c>
      <c r="E31" s="11" t="s">
        <v>422</v>
      </c>
      <c r="F31" s="11" t="s">
        <v>422</v>
      </c>
      <c r="G31" s="11" t="s">
        <v>422</v>
      </c>
      <c r="H31" s="11" t="s">
        <v>422</v>
      </c>
    </row>
    <row r="32" spans="1:8" ht="12" customHeight="1" x14ac:dyDescent="0.2">
      <c r="A32" s="2" t="str">
        <f>"Aug "&amp;RIGHT(A6,4)+1</f>
        <v>Aug 2026</v>
      </c>
      <c r="B32" s="11" t="s">
        <v>422</v>
      </c>
      <c r="C32" s="11" t="s">
        <v>422</v>
      </c>
      <c r="D32" s="11" t="s">
        <v>422</v>
      </c>
      <c r="E32" s="11" t="s">
        <v>422</v>
      </c>
      <c r="F32" s="11" t="s">
        <v>422</v>
      </c>
      <c r="G32" s="11" t="s">
        <v>422</v>
      </c>
      <c r="H32" s="11" t="s">
        <v>422</v>
      </c>
    </row>
    <row r="33" spans="1:8" ht="12" customHeight="1" x14ac:dyDescent="0.2">
      <c r="A33" s="2" t="str">
        <f>"Sep "&amp;RIGHT(A6,4)+1</f>
        <v>Sep 2026</v>
      </c>
      <c r="B33" s="11" t="s">
        <v>422</v>
      </c>
      <c r="C33" s="11" t="s">
        <v>422</v>
      </c>
      <c r="D33" s="11" t="s">
        <v>422</v>
      </c>
      <c r="E33" s="11" t="s">
        <v>422</v>
      </c>
      <c r="F33" s="11" t="s">
        <v>422</v>
      </c>
      <c r="G33" s="11" t="s">
        <v>422</v>
      </c>
      <c r="H33" s="11" t="s">
        <v>422</v>
      </c>
    </row>
    <row r="34" spans="1:8" ht="12" customHeight="1" x14ac:dyDescent="0.2">
      <c r="A34" s="12" t="s">
        <v>55</v>
      </c>
      <c r="B34" s="13">
        <v>441012339.61000001</v>
      </c>
      <c r="C34" s="13">
        <v>2489084687.4899998</v>
      </c>
      <c r="D34" s="13">
        <v>2930097027.0999999</v>
      </c>
      <c r="E34" s="13">
        <v>133873318.78</v>
      </c>
      <c r="F34" s="13">
        <v>64432166</v>
      </c>
      <c r="G34" s="13">
        <v>46289927</v>
      </c>
      <c r="H34" s="13">
        <v>3174692438.8800001</v>
      </c>
    </row>
    <row r="35" spans="1:8" ht="12" customHeight="1" x14ac:dyDescent="0.2">
      <c r="A35" s="14" t="str">
        <f>"Total "&amp;MID(A20,7,LEN(A20)-13)&amp;" Months"</f>
        <v>Total 9 Months</v>
      </c>
      <c r="B35" s="15">
        <v>441012339.61000001</v>
      </c>
      <c r="C35" s="15">
        <v>2489084687.4899998</v>
      </c>
      <c r="D35" s="15">
        <v>2930097027.0999999</v>
      </c>
      <c r="E35" s="15">
        <v>133873318.78</v>
      </c>
      <c r="F35" s="15">
        <v>64432166</v>
      </c>
      <c r="G35" s="15">
        <v>46289927</v>
      </c>
      <c r="H35" s="15">
        <v>3174692438.8800001</v>
      </c>
    </row>
    <row r="36" spans="1:8" ht="12" customHeight="1" x14ac:dyDescent="0.2">
      <c r="A36" s="75"/>
      <c r="B36" s="75"/>
      <c r="C36" s="75"/>
      <c r="D36" s="75"/>
      <c r="E36" s="75"/>
      <c r="F36" s="75"/>
      <c r="G36" s="75"/>
      <c r="H36" s="75"/>
    </row>
    <row r="37" spans="1:8" ht="69.95" customHeight="1" x14ac:dyDescent="0.2">
      <c r="A37" s="76" t="s">
        <v>352</v>
      </c>
      <c r="B37" s="76"/>
      <c r="C37" s="76"/>
      <c r="D37" s="76"/>
      <c r="E37" s="76"/>
      <c r="F37" s="76"/>
      <c r="G37" s="76"/>
      <c r="H37" s="76"/>
    </row>
    <row r="38" spans="1:8" x14ac:dyDescent="0.2">
      <c r="A38" s="25"/>
    </row>
  </sheetData>
  <mergeCells count="12">
    <mergeCell ref="A37:H37"/>
    <mergeCell ref="A1:G1"/>
    <mergeCell ref="A2:G2"/>
    <mergeCell ref="A3:A4"/>
    <mergeCell ref="B3:C3"/>
    <mergeCell ref="D3:D4"/>
    <mergeCell ref="E3:E4"/>
    <mergeCell ref="F3:F4"/>
    <mergeCell ref="G3:G4"/>
    <mergeCell ref="H3:H4"/>
    <mergeCell ref="B5:H5"/>
    <mergeCell ref="A36:H36"/>
  </mergeCells>
  <phoneticPr fontId="0" type="noConversion"/>
  <pageMargins left="0.75" right="0.5" top="0.75" bottom="0.5" header="0.5" footer="0.25"/>
  <pageSetup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J35"/>
  <sheetViews>
    <sheetView showGridLines="0" workbookViewId="0">
      <selection sqref="A1:I1"/>
    </sheetView>
  </sheetViews>
  <sheetFormatPr defaultRowHeight="12.75" x14ac:dyDescent="0.2"/>
  <cols>
    <col min="1" max="1" width="12.85546875" customWidth="1"/>
    <col min="2" max="10" width="11.42578125" customWidth="1"/>
  </cols>
  <sheetData>
    <row r="1" spans="1:10" ht="12" customHeight="1" x14ac:dyDescent="0.2">
      <c r="A1" s="81" t="s">
        <v>426</v>
      </c>
      <c r="B1" s="81"/>
      <c r="C1" s="81"/>
      <c r="D1" s="81"/>
      <c r="E1" s="81"/>
      <c r="F1" s="81"/>
      <c r="G1" s="81"/>
      <c r="H1" s="81"/>
      <c r="I1" s="81"/>
      <c r="J1" s="73">
        <v>46276</v>
      </c>
    </row>
    <row r="2" spans="1:10" ht="12" customHeight="1" x14ac:dyDescent="0.2">
      <c r="A2" s="82" t="s">
        <v>117</v>
      </c>
      <c r="B2" s="82"/>
      <c r="C2" s="82"/>
      <c r="D2" s="82"/>
      <c r="E2" s="82"/>
      <c r="F2" s="82"/>
      <c r="G2" s="82"/>
      <c r="H2" s="82"/>
      <c r="I2" s="82"/>
      <c r="J2" s="1"/>
    </row>
    <row r="3" spans="1:10" ht="24" customHeight="1" x14ac:dyDescent="0.2">
      <c r="A3" s="77" t="s">
        <v>50</v>
      </c>
      <c r="B3" s="84" t="s">
        <v>118</v>
      </c>
      <c r="C3" s="84"/>
      <c r="D3" s="84"/>
      <c r="E3" s="84"/>
      <c r="F3" s="80"/>
      <c r="G3" s="84" t="s">
        <v>118</v>
      </c>
      <c r="H3" s="84"/>
      <c r="I3" s="84"/>
      <c r="J3" s="84"/>
    </row>
    <row r="4" spans="1:10" ht="24" customHeight="1" x14ac:dyDescent="0.2">
      <c r="A4" s="78"/>
      <c r="B4" s="10" t="s">
        <v>103</v>
      </c>
      <c r="C4" s="10" t="s">
        <v>104</v>
      </c>
      <c r="D4" s="10" t="s">
        <v>105</v>
      </c>
      <c r="E4" s="10" t="s">
        <v>106</v>
      </c>
      <c r="F4" s="10" t="s">
        <v>55</v>
      </c>
      <c r="G4" s="10" t="s">
        <v>78</v>
      </c>
      <c r="H4" s="10" t="s">
        <v>79</v>
      </c>
      <c r="I4" s="10" t="s">
        <v>80</v>
      </c>
      <c r="J4" s="9" t="s">
        <v>55</v>
      </c>
    </row>
    <row r="5" spans="1:10" ht="12" customHeight="1" x14ac:dyDescent="0.2">
      <c r="A5" s="1"/>
      <c r="B5" s="75" t="str">
        <f>REPT("-",101)&amp;" Number "&amp;REPT("-",101)</f>
        <v>----------------------------------------------------------------------------------------------------- Number -----------------------------------------------------------------------------------------------------</v>
      </c>
      <c r="C5" s="75"/>
      <c r="D5" s="75"/>
      <c r="E5" s="75"/>
      <c r="F5" s="75"/>
      <c r="G5" s="75"/>
      <c r="H5" s="75"/>
      <c r="I5" s="75"/>
      <c r="J5" s="75"/>
    </row>
    <row r="6" spans="1:10" ht="12" customHeight="1" x14ac:dyDescent="0.2">
      <c r="A6" s="3" t="s">
        <v>423</v>
      </c>
    </row>
    <row r="7" spans="1:10" ht="12" customHeight="1" x14ac:dyDescent="0.2">
      <c r="A7" s="2" t="str">
        <f>"Oct "&amp;RIGHT(A6,4)-1</f>
        <v>Oct 2024</v>
      </c>
      <c r="B7" s="11">
        <v>2162903</v>
      </c>
      <c r="C7" s="11">
        <v>2630151</v>
      </c>
      <c r="D7" s="11">
        <v>101368</v>
      </c>
      <c r="E7" s="11">
        <v>1900940</v>
      </c>
      <c r="F7" s="11">
        <v>6795362</v>
      </c>
      <c r="G7" s="11">
        <v>6525464</v>
      </c>
      <c r="H7" s="11">
        <v>43329</v>
      </c>
      <c r="I7" s="11">
        <v>226569</v>
      </c>
      <c r="J7" s="11">
        <f t="shared" ref="J7:J20" si="0">IF(ISBLANK(F7),"",F7)</f>
        <v>6795362</v>
      </c>
    </row>
    <row r="8" spans="1:10" ht="12" customHeight="1" x14ac:dyDescent="0.2">
      <c r="A8" s="2" t="str">
        <f>"Nov "&amp;RIGHT(A6,4)-1</f>
        <v>Nov 2024</v>
      </c>
      <c r="B8" s="11">
        <v>1938727</v>
      </c>
      <c r="C8" s="11">
        <v>2332741</v>
      </c>
      <c r="D8" s="11">
        <v>95531</v>
      </c>
      <c r="E8" s="11">
        <v>1701638</v>
      </c>
      <c r="F8" s="11">
        <v>6068637</v>
      </c>
      <c r="G8" s="11">
        <v>5829848</v>
      </c>
      <c r="H8" s="11">
        <v>42252</v>
      </c>
      <c r="I8" s="11">
        <v>196537</v>
      </c>
      <c r="J8" s="11">
        <f t="shared" si="0"/>
        <v>6068637</v>
      </c>
    </row>
    <row r="9" spans="1:10" ht="12" customHeight="1" x14ac:dyDescent="0.2">
      <c r="A9" s="2" t="str">
        <f>"Dec "&amp;RIGHT(A6,4)-1</f>
        <v>Dec 2024</v>
      </c>
      <c r="B9" s="11">
        <v>1990903</v>
      </c>
      <c r="C9" s="11">
        <v>2393870</v>
      </c>
      <c r="D9" s="11">
        <v>98760</v>
      </c>
      <c r="E9" s="11">
        <v>1744563</v>
      </c>
      <c r="F9" s="11">
        <v>6228096</v>
      </c>
      <c r="G9" s="11">
        <v>6005508</v>
      </c>
      <c r="H9" s="11">
        <v>35869</v>
      </c>
      <c r="I9" s="11">
        <v>186719</v>
      </c>
      <c r="J9" s="11">
        <f t="shared" si="0"/>
        <v>6228096</v>
      </c>
    </row>
    <row r="10" spans="1:10" ht="12" customHeight="1" x14ac:dyDescent="0.2">
      <c r="A10" s="2" t="str">
        <f>"Jan "&amp;RIGHT(A6,4)</f>
        <v>Jan 2025</v>
      </c>
      <c r="B10" s="11">
        <v>2025908</v>
      </c>
      <c r="C10" s="11">
        <v>2444222</v>
      </c>
      <c r="D10" s="11">
        <v>99629</v>
      </c>
      <c r="E10" s="11">
        <v>1776791</v>
      </c>
      <c r="F10" s="11">
        <v>6346550</v>
      </c>
      <c r="G10" s="11">
        <v>6114582</v>
      </c>
      <c r="H10" s="11">
        <v>40380</v>
      </c>
      <c r="I10" s="11">
        <v>191588</v>
      </c>
      <c r="J10" s="11">
        <f t="shared" si="0"/>
        <v>6346550</v>
      </c>
    </row>
    <row r="11" spans="1:10" ht="12" customHeight="1" x14ac:dyDescent="0.2">
      <c r="A11" s="2" t="str">
        <f>"Feb "&amp;RIGHT(A6,4)</f>
        <v>Feb 2025</v>
      </c>
      <c r="B11" s="11">
        <v>1879787</v>
      </c>
      <c r="C11" s="11">
        <v>2265890</v>
      </c>
      <c r="D11" s="11">
        <v>90029</v>
      </c>
      <c r="E11" s="11">
        <v>1658564</v>
      </c>
      <c r="F11" s="11">
        <v>5894270</v>
      </c>
      <c r="G11" s="11">
        <v>5674794</v>
      </c>
      <c r="H11" s="11">
        <v>35876</v>
      </c>
      <c r="I11" s="11">
        <v>183600</v>
      </c>
      <c r="J11" s="11">
        <f t="shared" si="0"/>
        <v>5894270</v>
      </c>
    </row>
    <row r="12" spans="1:10" ht="12" customHeight="1" x14ac:dyDescent="0.2">
      <c r="A12" s="2" t="str">
        <f>"Mar "&amp;RIGHT(A6,4)</f>
        <v>Mar 2025</v>
      </c>
      <c r="B12" s="11">
        <v>2035771</v>
      </c>
      <c r="C12" s="11">
        <v>2463359</v>
      </c>
      <c r="D12" s="11">
        <v>96548</v>
      </c>
      <c r="E12" s="11">
        <v>1801598</v>
      </c>
      <c r="F12" s="11">
        <v>6397276</v>
      </c>
      <c r="G12" s="11">
        <v>6152803</v>
      </c>
      <c r="H12" s="11">
        <v>39846</v>
      </c>
      <c r="I12" s="11">
        <v>204627</v>
      </c>
      <c r="J12" s="11">
        <f t="shared" si="0"/>
        <v>6397276</v>
      </c>
    </row>
    <row r="13" spans="1:10" ht="12" customHeight="1" x14ac:dyDescent="0.2">
      <c r="A13" s="2" t="str">
        <f>"Apr "&amp;RIGHT(A6,4)</f>
        <v>Apr 2025</v>
      </c>
      <c r="B13" s="11">
        <v>2134560</v>
      </c>
      <c r="C13" s="11">
        <v>2581577</v>
      </c>
      <c r="D13" s="11">
        <v>93660</v>
      </c>
      <c r="E13" s="11">
        <v>1883401</v>
      </c>
      <c r="F13" s="11">
        <v>6693198</v>
      </c>
      <c r="G13" s="11">
        <v>6434022</v>
      </c>
      <c r="H13" s="11">
        <v>42379</v>
      </c>
      <c r="I13" s="11">
        <v>216797</v>
      </c>
      <c r="J13" s="11">
        <f t="shared" si="0"/>
        <v>6693198</v>
      </c>
    </row>
    <row r="14" spans="1:10" ht="12" customHeight="1" x14ac:dyDescent="0.2">
      <c r="A14" s="2" t="str">
        <f>"May "&amp;RIGHT(A6,4)</f>
        <v>May 2025</v>
      </c>
      <c r="B14" s="11">
        <v>2142328</v>
      </c>
      <c r="C14" s="11">
        <v>2578482</v>
      </c>
      <c r="D14" s="11">
        <v>91460</v>
      </c>
      <c r="E14" s="11">
        <v>1887303</v>
      </c>
      <c r="F14" s="11">
        <v>6699573</v>
      </c>
      <c r="G14" s="11">
        <v>6445405</v>
      </c>
      <c r="H14" s="11">
        <v>43394</v>
      </c>
      <c r="I14" s="11">
        <v>210774</v>
      </c>
      <c r="J14" s="11">
        <f t="shared" si="0"/>
        <v>6699573</v>
      </c>
    </row>
    <row r="15" spans="1:10" ht="12" customHeight="1" x14ac:dyDescent="0.2">
      <c r="A15" s="2" t="str">
        <f>"Jun "&amp;RIGHT(A6,4)</f>
        <v>Jun 2025</v>
      </c>
      <c r="B15" s="11">
        <v>2082117</v>
      </c>
      <c r="C15" s="11">
        <v>2507257</v>
      </c>
      <c r="D15" s="11">
        <v>86364</v>
      </c>
      <c r="E15" s="11">
        <v>1833832</v>
      </c>
      <c r="F15" s="11">
        <v>6509570</v>
      </c>
      <c r="G15" s="11">
        <v>6264299</v>
      </c>
      <c r="H15" s="11">
        <v>42098</v>
      </c>
      <c r="I15" s="11">
        <v>203173</v>
      </c>
      <c r="J15" s="11">
        <f t="shared" si="0"/>
        <v>6509570</v>
      </c>
    </row>
    <row r="16" spans="1:10" ht="12" customHeight="1" x14ac:dyDescent="0.2">
      <c r="A16" s="2" t="str">
        <f>"Jul "&amp;RIGHT(A6,4)</f>
        <v>Jul 2025</v>
      </c>
      <c r="B16" s="11">
        <v>2242995</v>
      </c>
      <c r="C16" s="11">
        <v>2696429</v>
      </c>
      <c r="D16" s="11">
        <v>93758</v>
      </c>
      <c r="E16" s="11">
        <v>1979899</v>
      </c>
      <c r="F16" s="11">
        <v>7013081</v>
      </c>
      <c r="G16" s="11">
        <v>6753681</v>
      </c>
      <c r="H16" s="11">
        <v>44003</v>
      </c>
      <c r="I16" s="11">
        <v>215397</v>
      </c>
      <c r="J16" s="11">
        <f t="shared" si="0"/>
        <v>7013081</v>
      </c>
    </row>
    <row r="17" spans="1:10" ht="12" customHeight="1" x14ac:dyDescent="0.2">
      <c r="A17" s="2" t="str">
        <f>"Aug "&amp;RIGHT(A6,4)</f>
        <v>Aug 2025</v>
      </c>
      <c r="B17" s="11">
        <v>2426439</v>
      </c>
      <c r="C17" s="11">
        <v>2904362</v>
      </c>
      <c r="D17" s="11">
        <v>86821</v>
      </c>
      <c r="E17" s="11">
        <v>2143957</v>
      </c>
      <c r="F17" s="11">
        <v>7561579</v>
      </c>
      <c r="G17" s="11">
        <v>7263961</v>
      </c>
      <c r="H17" s="11">
        <v>61719</v>
      </c>
      <c r="I17" s="11">
        <v>235899</v>
      </c>
      <c r="J17" s="11">
        <f t="shared" si="0"/>
        <v>7561579</v>
      </c>
    </row>
    <row r="18" spans="1:10" ht="12" customHeight="1" x14ac:dyDescent="0.2">
      <c r="A18" s="2" t="str">
        <f>"Sep "&amp;RIGHT(A6,4)</f>
        <v>Sep 2025</v>
      </c>
      <c r="B18" s="11">
        <v>2501905</v>
      </c>
      <c r="C18" s="11">
        <v>2988017</v>
      </c>
      <c r="D18" s="11">
        <v>91872</v>
      </c>
      <c r="E18" s="11">
        <v>2204558</v>
      </c>
      <c r="F18" s="11">
        <v>7786352</v>
      </c>
      <c r="G18" s="11">
        <v>7485554</v>
      </c>
      <c r="H18" s="11">
        <v>65606</v>
      </c>
      <c r="I18" s="11">
        <v>235192</v>
      </c>
      <c r="J18" s="11">
        <f t="shared" si="0"/>
        <v>7786352</v>
      </c>
    </row>
    <row r="19" spans="1:10" ht="12" customHeight="1" x14ac:dyDescent="0.2">
      <c r="A19" s="12" t="s">
        <v>55</v>
      </c>
      <c r="B19" s="13">
        <v>25564343</v>
      </c>
      <c r="C19" s="13">
        <v>30786357</v>
      </c>
      <c r="D19" s="13">
        <v>1125800</v>
      </c>
      <c r="E19" s="13">
        <v>22517044</v>
      </c>
      <c r="F19" s="13">
        <v>79993544</v>
      </c>
      <c r="G19" s="13">
        <v>76949921</v>
      </c>
      <c r="H19" s="13">
        <v>536751</v>
      </c>
      <c r="I19" s="13">
        <v>2506872</v>
      </c>
      <c r="J19" s="13">
        <f t="shared" si="0"/>
        <v>79993544</v>
      </c>
    </row>
    <row r="20" spans="1:10" ht="12" customHeight="1" x14ac:dyDescent="0.2">
      <c r="A20" s="14" t="s">
        <v>424</v>
      </c>
      <c r="B20" s="15">
        <v>18393004</v>
      </c>
      <c r="C20" s="15">
        <v>22197549</v>
      </c>
      <c r="D20" s="15">
        <v>853349</v>
      </c>
      <c r="E20" s="15">
        <v>16188630</v>
      </c>
      <c r="F20" s="15">
        <v>57632532</v>
      </c>
      <c r="G20" s="15">
        <v>55446725</v>
      </c>
      <c r="H20" s="15">
        <v>365423</v>
      </c>
      <c r="I20" s="15">
        <v>1820384</v>
      </c>
      <c r="J20" s="15">
        <f t="shared" si="0"/>
        <v>57632532</v>
      </c>
    </row>
    <row r="21" spans="1:10" ht="12" customHeight="1" x14ac:dyDescent="0.2">
      <c r="A21" s="3" t="str">
        <f>"FY "&amp;RIGHT(A6,4)+1</f>
        <v>FY 2026</v>
      </c>
    </row>
    <row r="22" spans="1:10" ht="12" customHeight="1" x14ac:dyDescent="0.2">
      <c r="A22" s="2" t="str">
        <f>"Oct "&amp;RIGHT(A6,4)</f>
        <v>Oct 2025</v>
      </c>
      <c r="B22" s="11">
        <v>2614685</v>
      </c>
      <c r="C22" s="11">
        <v>3108741</v>
      </c>
      <c r="D22" s="11">
        <v>99214</v>
      </c>
      <c r="E22" s="11">
        <v>2293209</v>
      </c>
      <c r="F22" s="11">
        <v>8115849</v>
      </c>
      <c r="G22" s="11">
        <v>7822436</v>
      </c>
      <c r="H22" s="11">
        <v>57470</v>
      </c>
      <c r="I22" s="11">
        <v>235943</v>
      </c>
      <c r="J22" s="11">
        <f t="shared" ref="J22:J35" si="1">IF(ISBLANK(F22),"",F22)</f>
        <v>8115849</v>
      </c>
    </row>
    <row r="23" spans="1:10" ht="12" customHeight="1" x14ac:dyDescent="0.2">
      <c r="A23" s="2" t="str">
        <f>"Nov "&amp;RIGHT(A6,4)</f>
        <v>Nov 2025</v>
      </c>
      <c r="B23" s="11">
        <v>2274497</v>
      </c>
      <c r="C23" s="11">
        <v>2688111</v>
      </c>
      <c r="D23" s="11">
        <v>87226</v>
      </c>
      <c r="E23" s="11">
        <v>1999101</v>
      </c>
      <c r="F23" s="11">
        <v>7048935</v>
      </c>
      <c r="G23" s="11">
        <v>6804815</v>
      </c>
      <c r="H23" s="11">
        <v>46777</v>
      </c>
      <c r="I23" s="11">
        <v>197343</v>
      </c>
      <c r="J23" s="11">
        <f t="shared" si="1"/>
        <v>7048935</v>
      </c>
    </row>
    <row r="24" spans="1:10" ht="12" customHeight="1" x14ac:dyDescent="0.2">
      <c r="A24" s="2" t="str">
        <f>"Dec "&amp;RIGHT(A6,4)</f>
        <v>Dec 2025</v>
      </c>
      <c r="B24" s="11">
        <v>2210706</v>
      </c>
      <c r="C24" s="11">
        <v>2624612</v>
      </c>
      <c r="D24" s="11">
        <v>98210</v>
      </c>
      <c r="E24" s="11">
        <v>1929768</v>
      </c>
      <c r="F24" s="11">
        <v>6863296</v>
      </c>
      <c r="G24" s="11">
        <v>6628619</v>
      </c>
      <c r="H24" s="11">
        <v>40529</v>
      </c>
      <c r="I24" s="11">
        <v>194148</v>
      </c>
      <c r="J24" s="11">
        <f t="shared" si="1"/>
        <v>6863296</v>
      </c>
    </row>
    <row r="25" spans="1:10" ht="12" customHeight="1" x14ac:dyDescent="0.2">
      <c r="A25" s="2" t="str">
        <f>"Jan "&amp;RIGHT(A6,4)+1</f>
        <v>Jan 2026</v>
      </c>
      <c r="B25" s="11">
        <v>2069878</v>
      </c>
      <c r="C25" s="11">
        <v>2460075</v>
      </c>
      <c r="D25" s="11">
        <v>86845</v>
      </c>
      <c r="E25" s="11">
        <v>1818402</v>
      </c>
      <c r="F25" s="11">
        <v>6435200</v>
      </c>
      <c r="G25" s="11">
        <v>6198472</v>
      </c>
      <c r="H25" s="11">
        <v>36901</v>
      </c>
      <c r="I25" s="11">
        <v>199827</v>
      </c>
      <c r="J25" s="11">
        <f t="shared" si="1"/>
        <v>6435200</v>
      </c>
    </row>
    <row r="26" spans="1:10" ht="12" customHeight="1" x14ac:dyDescent="0.2">
      <c r="A26" s="2" t="str">
        <f>"Feb "&amp;RIGHT(A6,4)+1</f>
        <v>Feb 2026</v>
      </c>
      <c r="B26" s="11">
        <v>1989444</v>
      </c>
      <c r="C26" s="11">
        <v>2375399</v>
      </c>
      <c r="D26" s="11">
        <v>82825</v>
      </c>
      <c r="E26" s="11">
        <v>1751108</v>
      </c>
      <c r="F26" s="11">
        <v>6198776</v>
      </c>
      <c r="G26" s="11">
        <v>5969645</v>
      </c>
      <c r="H26" s="11">
        <v>45526</v>
      </c>
      <c r="I26" s="11">
        <v>183605</v>
      </c>
      <c r="J26" s="11">
        <f t="shared" si="1"/>
        <v>6198776</v>
      </c>
    </row>
    <row r="27" spans="1:10" ht="12" customHeight="1" x14ac:dyDescent="0.2">
      <c r="A27" s="2" t="str">
        <f>"Mar "&amp;RIGHT(A6,4)+1</f>
        <v>Mar 2026</v>
      </c>
      <c r="B27" s="11">
        <v>2235616</v>
      </c>
      <c r="C27" s="11">
        <v>2670413</v>
      </c>
      <c r="D27" s="11">
        <v>92375</v>
      </c>
      <c r="E27" s="11">
        <v>1964412</v>
      </c>
      <c r="F27" s="11">
        <v>6962816</v>
      </c>
      <c r="G27" s="11">
        <v>6705735</v>
      </c>
      <c r="H27" s="11">
        <v>41484</v>
      </c>
      <c r="I27" s="11">
        <v>215597</v>
      </c>
      <c r="J27" s="11">
        <f t="shared" si="1"/>
        <v>6962816</v>
      </c>
    </row>
    <row r="28" spans="1:10" ht="12" customHeight="1" x14ac:dyDescent="0.2">
      <c r="A28" s="2" t="str">
        <f>"Apr "&amp;RIGHT(A6,4)+1</f>
        <v>Apr 2026</v>
      </c>
      <c r="B28" s="11">
        <v>2227546</v>
      </c>
      <c r="C28" s="11">
        <v>2668394</v>
      </c>
      <c r="D28" s="11">
        <v>91110</v>
      </c>
      <c r="E28" s="11">
        <v>1959813</v>
      </c>
      <c r="F28" s="11">
        <v>6946863</v>
      </c>
      <c r="G28" s="11">
        <v>6691693</v>
      </c>
      <c r="H28" s="11">
        <v>45641</v>
      </c>
      <c r="I28" s="11">
        <v>209529</v>
      </c>
      <c r="J28" s="11">
        <f t="shared" si="1"/>
        <v>6946863</v>
      </c>
    </row>
    <row r="29" spans="1:10" ht="12" customHeight="1" x14ac:dyDescent="0.2">
      <c r="A29" s="2" t="str">
        <f>"May "&amp;RIGHT(A6,4)+1</f>
        <v>May 2026</v>
      </c>
      <c r="B29" s="11">
        <v>2115220</v>
      </c>
      <c r="C29" s="11">
        <v>2521105</v>
      </c>
      <c r="D29" s="11">
        <v>86872</v>
      </c>
      <c r="E29" s="11">
        <v>1865198</v>
      </c>
      <c r="F29" s="11">
        <v>6588395</v>
      </c>
      <c r="G29" s="11">
        <v>6348690</v>
      </c>
      <c r="H29" s="11">
        <v>43720</v>
      </c>
      <c r="I29" s="11">
        <v>195985</v>
      </c>
      <c r="J29" s="11">
        <f t="shared" si="1"/>
        <v>6588395</v>
      </c>
    </row>
    <row r="30" spans="1:10" ht="12" customHeight="1" x14ac:dyDescent="0.2">
      <c r="A30" s="2" t="str">
        <f>"Jun "&amp;RIGHT(A6,4)+1</f>
        <v>Jun 2026</v>
      </c>
      <c r="B30" s="11">
        <v>2164860</v>
      </c>
      <c r="C30" s="11">
        <v>2600143</v>
      </c>
      <c r="D30" s="11">
        <v>96072</v>
      </c>
      <c r="E30" s="11">
        <v>1926572</v>
      </c>
      <c r="F30" s="11">
        <v>6787647</v>
      </c>
      <c r="G30" s="11">
        <v>6539563</v>
      </c>
      <c r="H30" s="11">
        <v>45343</v>
      </c>
      <c r="I30" s="11">
        <v>202741</v>
      </c>
      <c r="J30" s="11">
        <f t="shared" si="1"/>
        <v>6787647</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tr">
        <f t="shared" si="1"/>
        <v>--</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tr">
        <f t="shared" si="1"/>
        <v>--</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tr">
        <f t="shared" si="1"/>
        <v>--</v>
      </c>
    </row>
    <row r="34" spans="1:10" ht="12" customHeight="1" x14ac:dyDescent="0.2">
      <c r="A34" s="12" t="s">
        <v>55</v>
      </c>
      <c r="B34" s="13">
        <v>19902452</v>
      </c>
      <c r="C34" s="13">
        <v>23716993</v>
      </c>
      <c r="D34" s="13">
        <v>820749</v>
      </c>
      <c r="E34" s="13">
        <v>17507583</v>
      </c>
      <c r="F34" s="13">
        <v>61947777</v>
      </c>
      <c r="G34" s="13">
        <v>59709668</v>
      </c>
      <c r="H34" s="13">
        <v>403391</v>
      </c>
      <c r="I34" s="13">
        <v>1834718</v>
      </c>
      <c r="J34" s="13">
        <f t="shared" si="1"/>
        <v>61947777</v>
      </c>
    </row>
    <row r="35" spans="1:10" ht="12" customHeight="1" x14ac:dyDescent="0.2">
      <c r="A35" s="14" t="str">
        <f>"Total "&amp;MID(A20,7,LEN(A20)-13)&amp;" Months"</f>
        <v>Total 9 Months</v>
      </c>
      <c r="B35" s="15">
        <v>19902452</v>
      </c>
      <c r="C35" s="15">
        <v>23716993</v>
      </c>
      <c r="D35" s="15">
        <v>820749</v>
      </c>
      <c r="E35" s="15">
        <v>17507583</v>
      </c>
      <c r="F35" s="15">
        <v>61947777</v>
      </c>
      <c r="G35" s="15">
        <v>59709668</v>
      </c>
      <c r="H35" s="15">
        <v>403391</v>
      </c>
      <c r="I35" s="15">
        <v>1834718</v>
      </c>
      <c r="J35" s="15">
        <f t="shared" si="1"/>
        <v>61947777</v>
      </c>
    </row>
  </sheetData>
  <mergeCells count="6">
    <mergeCell ref="B5:J5"/>
    <mergeCell ref="A1:I1"/>
    <mergeCell ref="A2:I2"/>
    <mergeCell ref="A3:A4"/>
    <mergeCell ref="B3:F3"/>
    <mergeCell ref="G3:J3"/>
  </mergeCells>
  <phoneticPr fontId="0" type="noConversion"/>
  <pageMargins left="0.75" right="0.5" top="0.75" bottom="0.5" header="0.5" footer="0.25"/>
  <pageSetup orientation="landscape"/>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H38"/>
  <sheetViews>
    <sheetView showGridLines="0" workbookViewId="0">
      <selection sqref="A1:G1"/>
    </sheetView>
  </sheetViews>
  <sheetFormatPr defaultRowHeight="12.75" x14ac:dyDescent="0.2"/>
  <cols>
    <col min="1" max="1" width="12.85546875" customWidth="1"/>
    <col min="2" max="8" width="11.42578125" customWidth="1"/>
  </cols>
  <sheetData>
    <row r="1" spans="1:8" ht="12" customHeight="1" x14ac:dyDescent="0.2">
      <c r="A1" s="81" t="s">
        <v>426</v>
      </c>
      <c r="B1" s="81"/>
      <c r="C1" s="81"/>
      <c r="D1" s="81"/>
      <c r="E1" s="81"/>
      <c r="F1" s="81"/>
      <c r="G1" s="81"/>
      <c r="H1" s="73">
        <v>46276</v>
      </c>
    </row>
    <row r="2" spans="1:8" ht="12" customHeight="1" x14ac:dyDescent="0.2">
      <c r="A2" s="82" t="s">
        <v>119</v>
      </c>
      <c r="B2" s="82"/>
      <c r="C2" s="82"/>
      <c r="D2" s="82"/>
      <c r="E2" s="82"/>
      <c r="F2" s="82"/>
      <c r="G2" s="82"/>
      <c r="H2" s="1"/>
    </row>
    <row r="3" spans="1:8" ht="24" customHeight="1" x14ac:dyDescent="0.2">
      <c r="A3" s="77" t="s">
        <v>50</v>
      </c>
      <c r="B3" s="79" t="s">
        <v>120</v>
      </c>
      <c r="C3" s="79" t="s">
        <v>121</v>
      </c>
      <c r="D3" s="79" t="s">
        <v>122</v>
      </c>
      <c r="E3" s="79" t="s">
        <v>109</v>
      </c>
      <c r="F3" s="79" t="s">
        <v>123</v>
      </c>
      <c r="G3" s="79" t="s">
        <v>313</v>
      </c>
      <c r="H3" s="83" t="s">
        <v>58</v>
      </c>
    </row>
    <row r="4" spans="1:8" ht="24" customHeight="1" x14ac:dyDescent="0.2">
      <c r="A4" s="78"/>
      <c r="B4" s="80"/>
      <c r="C4" s="80"/>
      <c r="D4" s="80"/>
      <c r="E4" s="80"/>
      <c r="F4" s="80"/>
      <c r="G4" s="80"/>
      <c r="H4" s="84"/>
    </row>
    <row r="5" spans="1:8" ht="12" customHeight="1" x14ac:dyDescent="0.2">
      <c r="A5" s="1"/>
      <c r="B5" s="75" t="str">
        <f>REPT("-",41)&amp;" Number "&amp;REPT("-",40)</f>
        <v>----------------------------------------- Number ----------------------------------------</v>
      </c>
      <c r="C5" s="75"/>
      <c r="D5" s="75"/>
      <c r="E5" s="75"/>
      <c r="F5" s="75" t="str">
        <f>REPT("-",30)&amp;" Dollars "&amp;REPT("-",30)</f>
        <v>------------------------------ Dollars ------------------------------</v>
      </c>
      <c r="G5" s="75"/>
      <c r="H5" s="75"/>
    </row>
    <row r="6" spans="1:8" ht="12" customHeight="1" x14ac:dyDescent="0.2">
      <c r="A6" s="3" t="s">
        <v>423</v>
      </c>
    </row>
    <row r="7" spans="1:8" ht="12" customHeight="1" x14ac:dyDescent="0.2">
      <c r="A7" s="2" t="str">
        <f>"Oct "&amp;RIGHT(A6,4)-1</f>
        <v>Oct 2024</v>
      </c>
      <c r="B7" s="11" t="s">
        <v>422</v>
      </c>
      <c r="C7" s="11" t="s">
        <v>422</v>
      </c>
      <c r="D7" s="11" t="s">
        <v>422</v>
      </c>
      <c r="E7" s="11">
        <v>6795362</v>
      </c>
      <c r="F7" s="11">
        <v>18960056.739999998</v>
      </c>
      <c r="G7" s="11">
        <v>4273.2</v>
      </c>
      <c r="H7" s="11">
        <f t="shared" ref="H7:H20" si="0">IF(ISBLANK(F7),"",F7)</f>
        <v>18960056.739999998</v>
      </c>
    </row>
    <row r="8" spans="1:8" ht="12" customHeight="1" x14ac:dyDescent="0.2">
      <c r="A8" s="2" t="str">
        <f>"Nov "&amp;RIGHT(A6,4)-1</f>
        <v>Nov 2024</v>
      </c>
      <c r="B8" s="11" t="s">
        <v>422</v>
      </c>
      <c r="C8" s="11" t="s">
        <v>422</v>
      </c>
      <c r="D8" s="11" t="s">
        <v>422</v>
      </c>
      <c r="E8" s="11">
        <v>6068637</v>
      </c>
      <c r="F8" s="11">
        <v>16917909.239999998</v>
      </c>
      <c r="G8" s="11">
        <v>3326.7</v>
      </c>
      <c r="H8" s="11">
        <f t="shared" si="0"/>
        <v>16917909.239999998</v>
      </c>
    </row>
    <row r="9" spans="1:8" ht="12" customHeight="1" x14ac:dyDescent="0.2">
      <c r="A9" s="2" t="str">
        <f>"Dec "&amp;RIGHT(A6,4)-1</f>
        <v>Dec 2024</v>
      </c>
      <c r="B9" s="11">
        <v>1592</v>
      </c>
      <c r="C9" s="11">
        <v>2296</v>
      </c>
      <c r="D9" s="11">
        <v>123913</v>
      </c>
      <c r="E9" s="11">
        <v>6228096</v>
      </c>
      <c r="F9" s="11">
        <v>17404490.890000001</v>
      </c>
      <c r="G9" s="11">
        <v>3303</v>
      </c>
      <c r="H9" s="11">
        <f t="shared" si="0"/>
        <v>17404490.890000001</v>
      </c>
    </row>
    <row r="10" spans="1:8" ht="12" customHeight="1" x14ac:dyDescent="0.2">
      <c r="A10" s="2" t="str">
        <f>"Jan "&amp;RIGHT(A6,4)</f>
        <v>Jan 2025</v>
      </c>
      <c r="B10" s="11" t="s">
        <v>422</v>
      </c>
      <c r="C10" s="11" t="s">
        <v>422</v>
      </c>
      <c r="D10" s="11" t="s">
        <v>422</v>
      </c>
      <c r="E10" s="11">
        <v>6346550</v>
      </c>
      <c r="F10" s="11">
        <v>17741932.75</v>
      </c>
      <c r="G10" s="11">
        <v>3753.9</v>
      </c>
      <c r="H10" s="11">
        <f t="shared" si="0"/>
        <v>17741932.75</v>
      </c>
    </row>
    <row r="11" spans="1:8" ht="12" customHeight="1" x14ac:dyDescent="0.2">
      <c r="A11" s="2" t="str">
        <f>"Feb "&amp;RIGHT(A6,4)</f>
        <v>Feb 2025</v>
      </c>
      <c r="B11" s="11" t="s">
        <v>422</v>
      </c>
      <c r="C11" s="11" t="s">
        <v>422</v>
      </c>
      <c r="D11" s="11" t="s">
        <v>422</v>
      </c>
      <c r="E11" s="11">
        <v>5894270</v>
      </c>
      <c r="F11" s="11">
        <v>16442820.59</v>
      </c>
      <c r="G11" s="11">
        <v>48633.9</v>
      </c>
      <c r="H11" s="11">
        <f t="shared" si="0"/>
        <v>16442820.59</v>
      </c>
    </row>
    <row r="12" spans="1:8" ht="12" customHeight="1" x14ac:dyDescent="0.2">
      <c r="A12" s="2" t="str">
        <f>"Mar "&amp;RIGHT(A6,4)</f>
        <v>Mar 2025</v>
      </c>
      <c r="B12" s="11">
        <v>1607</v>
      </c>
      <c r="C12" s="11">
        <v>2308</v>
      </c>
      <c r="D12" s="11">
        <v>123336</v>
      </c>
      <c r="E12" s="11">
        <v>6397276</v>
      </c>
      <c r="F12" s="11">
        <v>17837827.539999999</v>
      </c>
      <c r="G12" s="11">
        <v>4088.1</v>
      </c>
      <c r="H12" s="11">
        <f t="shared" si="0"/>
        <v>17837827.539999999</v>
      </c>
    </row>
    <row r="13" spans="1:8" ht="12" customHeight="1" x14ac:dyDescent="0.2">
      <c r="A13" s="2" t="str">
        <f>"Apr "&amp;RIGHT(A6,4)</f>
        <v>Apr 2025</v>
      </c>
      <c r="B13" s="11" t="s">
        <v>422</v>
      </c>
      <c r="C13" s="11" t="s">
        <v>422</v>
      </c>
      <c r="D13" s="11" t="s">
        <v>422</v>
      </c>
      <c r="E13" s="11">
        <v>6693198</v>
      </c>
      <c r="F13" s="11">
        <v>18649797.289999999</v>
      </c>
      <c r="G13" s="11">
        <v>4339.5</v>
      </c>
      <c r="H13" s="11">
        <f t="shared" si="0"/>
        <v>18649797.289999999</v>
      </c>
    </row>
    <row r="14" spans="1:8" ht="12" customHeight="1" x14ac:dyDescent="0.2">
      <c r="A14" s="2" t="str">
        <f>"May "&amp;RIGHT(A6,4)</f>
        <v>May 2025</v>
      </c>
      <c r="B14" s="11" t="s">
        <v>422</v>
      </c>
      <c r="C14" s="11" t="s">
        <v>422</v>
      </c>
      <c r="D14" s="11" t="s">
        <v>422</v>
      </c>
      <c r="E14" s="11">
        <v>6699573</v>
      </c>
      <c r="F14" s="11">
        <v>18662885.010000002</v>
      </c>
      <c r="G14" s="11">
        <v>4320.8999999999996</v>
      </c>
      <c r="H14" s="11">
        <f t="shared" si="0"/>
        <v>18662885.010000002</v>
      </c>
    </row>
    <row r="15" spans="1:8" ht="12" customHeight="1" x14ac:dyDescent="0.2">
      <c r="A15" s="2" t="str">
        <f>"Jun "&amp;RIGHT(A6,4)</f>
        <v>Jun 2025</v>
      </c>
      <c r="B15" s="11">
        <v>1602</v>
      </c>
      <c r="C15" s="11">
        <v>2303</v>
      </c>
      <c r="D15" s="11">
        <v>125610</v>
      </c>
      <c r="E15" s="11">
        <v>6509570</v>
      </c>
      <c r="F15" s="11">
        <v>18134364.129999999</v>
      </c>
      <c r="G15" s="11">
        <v>4235.1000000000004</v>
      </c>
      <c r="H15" s="11">
        <f t="shared" si="0"/>
        <v>18134364.129999999</v>
      </c>
    </row>
    <row r="16" spans="1:8" ht="12" customHeight="1" x14ac:dyDescent="0.2">
      <c r="A16" s="2" t="str">
        <f>"Jul "&amp;RIGHT(A6,4)</f>
        <v>Jul 2025</v>
      </c>
      <c r="B16" s="11" t="s">
        <v>422</v>
      </c>
      <c r="C16" s="11" t="s">
        <v>422</v>
      </c>
      <c r="D16" s="11" t="s">
        <v>422</v>
      </c>
      <c r="E16" s="11">
        <v>7013081</v>
      </c>
      <c r="F16" s="11">
        <v>20288164.719999999</v>
      </c>
      <c r="G16" s="11">
        <v>4142.8149999999996</v>
      </c>
      <c r="H16" s="11">
        <f t="shared" si="0"/>
        <v>20288164.719999999</v>
      </c>
    </row>
    <row r="17" spans="1:8" ht="12" customHeight="1" x14ac:dyDescent="0.2">
      <c r="A17" s="2" t="str">
        <f>"Aug "&amp;RIGHT(A6,4)</f>
        <v>Aug 2025</v>
      </c>
      <c r="B17" s="11" t="s">
        <v>422</v>
      </c>
      <c r="C17" s="11" t="s">
        <v>422</v>
      </c>
      <c r="D17" s="11" t="s">
        <v>422</v>
      </c>
      <c r="E17" s="11">
        <v>7561579</v>
      </c>
      <c r="F17" s="11">
        <v>21815663.620000001</v>
      </c>
      <c r="G17" s="11">
        <v>4341.6750000000002</v>
      </c>
      <c r="H17" s="11">
        <f t="shared" si="0"/>
        <v>21815663.620000001</v>
      </c>
    </row>
    <row r="18" spans="1:8" ht="12" customHeight="1" x14ac:dyDescent="0.2">
      <c r="A18" s="2" t="str">
        <f>"Sep "&amp;RIGHT(A6,4)</f>
        <v>Sep 2025</v>
      </c>
      <c r="B18" s="11">
        <v>1597</v>
      </c>
      <c r="C18" s="11">
        <v>2279</v>
      </c>
      <c r="D18" s="11">
        <v>127500</v>
      </c>
      <c r="E18" s="11">
        <v>7786352</v>
      </c>
      <c r="F18" s="11">
        <v>22485160.030000001</v>
      </c>
      <c r="G18" s="11">
        <v>4426.16</v>
      </c>
      <c r="H18" s="11">
        <f t="shared" si="0"/>
        <v>22485160.030000001</v>
      </c>
    </row>
    <row r="19" spans="1:8" ht="12" customHeight="1" x14ac:dyDescent="0.2">
      <c r="A19" s="12" t="s">
        <v>55</v>
      </c>
      <c r="B19" s="13">
        <v>1599.5</v>
      </c>
      <c r="C19" s="13">
        <v>2296.5</v>
      </c>
      <c r="D19" s="13">
        <v>125089.75</v>
      </c>
      <c r="E19" s="13">
        <v>79993544</v>
      </c>
      <c r="F19" s="13">
        <v>225341072.55000001</v>
      </c>
      <c r="G19" s="13">
        <v>93184.95</v>
      </c>
      <c r="H19" s="13">
        <f t="shared" si="0"/>
        <v>225341072.55000001</v>
      </c>
    </row>
    <row r="20" spans="1:8" ht="12" customHeight="1" x14ac:dyDescent="0.2">
      <c r="A20" s="14" t="s">
        <v>424</v>
      </c>
      <c r="B20" s="15">
        <v>1600.3333</v>
      </c>
      <c r="C20" s="15">
        <v>2302.3332999999998</v>
      </c>
      <c r="D20" s="15">
        <v>124286.3333</v>
      </c>
      <c r="E20" s="15">
        <v>57632532</v>
      </c>
      <c r="F20" s="15">
        <v>160752084.18000001</v>
      </c>
      <c r="G20" s="15">
        <v>80274.3</v>
      </c>
      <c r="H20" s="15">
        <f t="shared" si="0"/>
        <v>160752084.18000001</v>
      </c>
    </row>
    <row r="21" spans="1:8" ht="12" customHeight="1" x14ac:dyDescent="0.2">
      <c r="A21" s="3" t="str">
        <f>"FY "&amp;RIGHT(A6,4)+1</f>
        <v>FY 2026</v>
      </c>
    </row>
    <row r="22" spans="1:8" ht="12" customHeight="1" x14ac:dyDescent="0.2">
      <c r="A22" s="2" t="str">
        <f>"Oct "&amp;RIGHT(A6,4)</f>
        <v>Oct 2025</v>
      </c>
      <c r="B22" s="11" t="s">
        <v>422</v>
      </c>
      <c r="C22" s="11" t="s">
        <v>422</v>
      </c>
      <c r="D22" s="11" t="s">
        <v>422</v>
      </c>
      <c r="E22" s="11">
        <v>8115849</v>
      </c>
      <c r="F22" s="11">
        <v>23460379.739999998</v>
      </c>
      <c r="G22" s="11">
        <v>3072.875</v>
      </c>
      <c r="H22" s="11">
        <f t="shared" ref="H22:H35" si="1">IF(ISBLANK(F22),"",F22)</f>
        <v>23460379.739999998</v>
      </c>
    </row>
    <row r="23" spans="1:8" ht="12" customHeight="1" x14ac:dyDescent="0.2">
      <c r="A23" s="2" t="str">
        <f>"Nov "&amp;RIGHT(A6,4)</f>
        <v>Nov 2025</v>
      </c>
      <c r="B23" s="11" t="s">
        <v>422</v>
      </c>
      <c r="C23" s="11" t="s">
        <v>422</v>
      </c>
      <c r="D23" s="11" t="s">
        <v>422</v>
      </c>
      <c r="E23" s="11">
        <v>7048935</v>
      </c>
      <c r="F23" s="11">
        <v>20363034.68</v>
      </c>
      <c r="G23" s="11">
        <v>2526.62</v>
      </c>
      <c r="H23" s="11">
        <f t="shared" si="1"/>
        <v>20363034.68</v>
      </c>
    </row>
    <row r="24" spans="1:8" ht="12" customHeight="1" x14ac:dyDescent="0.2">
      <c r="A24" s="2" t="str">
        <f>"Dec "&amp;RIGHT(A6,4)</f>
        <v>Dec 2025</v>
      </c>
      <c r="B24" s="11">
        <v>1584</v>
      </c>
      <c r="C24" s="11">
        <v>2251</v>
      </c>
      <c r="D24" s="11">
        <v>125801</v>
      </c>
      <c r="E24" s="11">
        <v>6863296</v>
      </c>
      <c r="F24" s="11">
        <v>19888419.57</v>
      </c>
      <c r="G24" s="11">
        <v>2733.41</v>
      </c>
      <c r="H24" s="11">
        <f t="shared" si="1"/>
        <v>19888419.57</v>
      </c>
    </row>
    <row r="25" spans="1:8" ht="12" customHeight="1" x14ac:dyDescent="0.2">
      <c r="A25" s="2" t="str">
        <f>"Jan "&amp;RIGHT(A6,4)+1</f>
        <v>Jan 2026</v>
      </c>
      <c r="B25" s="11" t="s">
        <v>422</v>
      </c>
      <c r="C25" s="11" t="s">
        <v>422</v>
      </c>
      <c r="D25" s="11" t="s">
        <v>422</v>
      </c>
      <c r="E25" s="11">
        <v>6435200</v>
      </c>
      <c r="F25" s="11">
        <v>18583147.129999999</v>
      </c>
      <c r="G25" s="11">
        <v>2445.7950000000001</v>
      </c>
      <c r="H25" s="11">
        <f t="shared" si="1"/>
        <v>18583147.129999999</v>
      </c>
    </row>
    <row r="26" spans="1:8" ht="12" customHeight="1" x14ac:dyDescent="0.2">
      <c r="A26" s="2" t="str">
        <f>"Feb "&amp;RIGHT(A6,4)+1</f>
        <v>Feb 2026</v>
      </c>
      <c r="B26" s="11" t="s">
        <v>422</v>
      </c>
      <c r="C26" s="11" t="s">
        <v>422</v>
      </c>
      <c r="D26" s="11" t="s">
        <v>422</v>
      </c>
      <c r="E26" s="11">
        <v>6198776</v>
      </c>
      <c r="F26" s="11">
        <v>17931846.850000001</v>
      </c>
      <c r="G26" s="11">
        <v>2440.3049999999998</v>
      </c>
      <c r="H26" s="11">
        <f t="shared" si="1"/>
        <v>17931846.850000001</v>
      </c>
    </row>
    <row r="27" spans="1:8" ht="12" customHeight="1" x14ac:dyDescent="0.2">
      <c r="A27" s="2" t="str">
        <f>"Mar "&amp;RIGHT(A6,4)+1</f>
        <v>Mar 2026</v>
      </c>
      <c r="B27" s="11">
        <v>1584</v>
      </c>
      <c r="C27" s="11">
        <v>2278</v>
      </c>
      <c r="D27" s="11">
        <v>127081</v>
      </c>
      <c r="E27" s="11">
        <v>6962816</v>
      </c>
      <c r="F27" s="11">
        <v>20126466.530000001</v>
      </c>
      <c r="G27" s="11">
        <v>2881.64</v>
      </c>
      <c r="H27" s="11">
        <f t="shared" si="1"/>
        <v>20126466.530000001</v>
      </c>
    </row>
    <row r="28" spans="1:8" ht="12" customHeight="1" x14ac:dyDescent="0.2">
      <c r="A28" s="2" t="str">
        <f>"Apr "&amp;RIGHT(A6,4)+1</f>
        <v>Apr 2026</v>
      </c>
      <c r="B28" s="11" t="s">
        <v>422</v>
      </c>
      <c r="C28" s="11" t="s">
        <v>422</v>
      </c>
      <c r="D28" s="11" t="s">
        <v>422</v>
      </c>
      <c r="E28" s="11">
        <v>6946863</v>
      </c>
      <c r="F28" s="11">
        <v>20100874.82</v>
      </c>
      <c r="G28" s="11">
        <v>2860.29</v>
      </c>
      <c r="H28" s="11">
        <f t="shared" si="1"/>
        <v>20100874.82</v>
      </c>
    </row>
    <row r="29" spans="1:8" ht="12" customHeight="1" x14ac:dyDescent="0.2">
      <c r="A29" s="2" t="str">
        <f>"May "&amp;RIGHT(A6,4)+1</f>
        <v>May 2026</v>
      </c>
      <c r="B29" s="11" t="s">
        <v>422</v>
      </c>
      <c r="C29" s="11" t="s">
        <v>422</v>
      </c>
      <c r="D29" s="11" t="s">
        <v>422</v>
      </c>
      <c r="E29" s="11">
        <v>6588395</v>
      </c>
      <c r="F29" s="11">
        <v>19031219.75</v>
      </c>
      <c r="G29" s="11">
        <v>1566.48</v>
      </c>
      <c r="H29" s="11">
        <f t="shared" si="1"/>
        <v>19031219.75</v>
      </c>
    </row>
    <row r="30" spans="1:8" ht="12" customHeight="1" x14ac:dyDescent="0.2">
      <c r="A30" s="2" t="str">
        <f>"Jun "&amp;RIGHT(A6,4)+1</f>
        <v>Jun 2026</v>
      </c>
      <c r="B30" s="11">
        <v>1360</v>
      </c>
      <c r="C30" s="11">
        <v>2188</v>
      </c>
      <c r="D30" s="11">
        <v>125146</v>
      </c>
      <c r="E30" s="11">
        <v>6787647</v>
      </c>
      <c r="F30" s="11">
        <v>19630112.190000001</v>
      </c>
      <c r="G30" s="11" t="s">
        <v>422</v>
      </c>
      <c r="H30" s="11">
        <f t="shared" si="1"/>
        <v>19630112.190000001</v>
      </c>
    </row>
    <row r="31" spans="1:8" ht="12" customHeight="1" x14ac:dyDescent="0.2">
      <c r="A31" s="2" t="str">
        <f>"Jul "&amp;RIGHT(A6,4)+1</f>
        <v>Jul 2026</v>
      </c>
      <c r="B31" s="11" t="s">
        <v>422</v>
      </c>
      <c r="C31" s="11" t="s">
        <v>422</v>
      </c>
      <c r="D31" s="11" t="s">
        <v>422</v>
      </c>
      <c r="E31" s="11" t="s">
        <v>422</v>
      </c>
      <c r="F31" s="11" t="s">
        <v>422</v>
      </c>
      <c r="G31" s="11" t="s">
        <v>422</v>
      </c>
      <c r="H31" s="11" t="str">
        <f t="shared" si="1"/>
        <v>--</v>
      </c>
    </row>
    <row r="32" spans="1:8" ht="12" customHeight="1" x14ac:dyDescent="0.2">
      <c r="A32" s="2" t="str">
        <f>"Aug "&amp;RIGHT(A6,4)+1</f>
        <v>Aug 2026</v>
      </c>
      <c r="B32" s="11" t="s">
        <v>422</v>
      </c>
      <c r="C32" s="11" t="s">
        <v>422</v>
      </c>
      <c r="D32" s="11" t="s">
        <v>422</v>
      </c>
      <c r="E32" s="11" t="s">
        <v>422</v>
      </c>
      <c r="F32" s="11" t="s">
        <v>422</v>
      </c>
      <c r="G32" s="11" t="s">
        <v>422</v>
      </c>
      <c r="H32" s="11" t="str">
        <f t="shared" si="1"/>
        <v>--</v>
      </c>
    </row>
    <row r="33" spans="1:8" ht="12" customHeight="1" x14ac:dyDescent="0.2">
      <c r="A33" s="2" t="str">
        <f>"Sep "&amp;RIGHT(A6,4)+1</f>
        <v>Sep 2026</v>
      </c>
      <c r="B33" s="11" t="s">
        <v>422</v>
      </c>
      <c r="C33" s="11" t="s">
        <v>422</v>
      </c>
      <c r="D33" s="11" t="s">
        <v>422</v>
      </c>
      <c r="E33" s="11" t="s">
        <v>422</v>
      </c>
      <c r="F33" s="11" t="s">
        <v>422</v>
      </c>
      <c r="G33" s="11" t="s">
        <v>422</v>
      </c>
      <c r="H33" s="11" t="str">
        <f t="shared" si="1"/>
        <v>--</v>
      </c>
    </row>
    <row r="34" spans="1:8" ht="12" customHeight="1" x14ac:dyDescent="0.2">
      <c r="A34" s="12" t="s">
        <v>55</v>
      </c>
      <c r="B34" s="13">
        <v>1509.3333</v>
      </c>
      <c r="C34" s="13">
        <v>2239</v>
      </c>
      <c r="D34" s="13">
        <v>126009.3333</v>
      </c>
      <c r="E34" s="13">
        <v>61947777</v>
      </c>
      <c r="F34" s="13">
        <v>179115501.25999999</v>
      </c>
      <c r="G34" s="13">
        <v>20527.415000000001</v>
      </c>
      <c r="H34" s="13">
        <f t="shared" si="1"/>
        <v>179115501.25999999</v>
      </c>
    </row>
    <row r="35" spans="1:8" ht="12" customHeight="1" x14ac:dyDescent="0.2">
      <c r="A35" s="14" t="str">
        <f>"Total "&amp;MID(A20,7,LEN(A20)-13)&amp;" Months"</f>
        <v>Total 9 Months</v>
      </c>
      <c r="B35" s="15">
        <v>1509.3333</v>
      </c>
      <c r="C35" s="15">
        <v>2239</v>
      </c>
      <c r="D35" s="15">
        <v>126009.3333</v>
      </c>
      <c r="E35" s="15">
        <v>61947777</v>
      </c>
      <c r="F35" s="15">
        <v>179115501.25999999</v>
      </c>
      <c r="G35" s="15">
        <v>20527.415000000001</v>
      </c>
      <c r="H35" s="15">
        <f t="shared" si="1"/>
        <v>179115501.25999999</v>
      </c>
    </row>
    <row r="36" spans="1:8" ht="12" customHeight="1" x14ac:dyDescent="0.2">
      <c r="A36" s="75"/>
      <c r="B36" s="75"/>
      <c r="C36" s="75"/>
      <c r="D36" s="75"/>
      <c r="E36" s="75"/>
      <c r="F36" s="75"/>
      <c r="G36" s="75"/>
      <c r="H36" s="75"/>
    </row>
    <row r="37" spans="1:8" ht="69.95" customHeight="1" x14ac:dyDescent="0.2">
      <c r="A37" s="76" t="s">
        <v>124</v>
      </c>
      <c r="B37" s="76"/>
      <c r="C37" s="76"/>
      <c r="D37" s="76"/>
      <c r="E37" s="76"/>
      <c r="F37" s="76"/>
      <c r="G37" s="76"/>
      <c r="H37" s="76"/>
    </row>
    <row r="38" spans="1:8" x14ac:dyDescent="0.2">
      <c r="A38" s="25"/>
    </row>
  </sheetData>
  <mergeCells count="14">
    <mergeCell ref="A1:G1"/>
    <mergeCell ref="A2:G2"/>
    <mergeCell ref="A3:A4"/>
    <mergeCell ref="B3:B4"/>
    <mergeCell ref="C3:C4"/>
    <mergeCell ref="A37:H37"/>
    <mergeCell ref="H3:H4"/>
    <mergeCell ref="B5:E5"/>
    <mergeCell ref="F5:H5"/>
    <mergeCell ref="A36:H36"/>
    <mergeCell ref="D3:D4"/>
    <mergeCell ref="E3:E4"/>
    <mergeCell ref="F3:F4"/>
    <mergeCell ref="G3:G4"/>
  </mergeCells>
  <phoneticPr fontId="0" type="noConversion"/>
  <pageMargins left="0.75" right="0.5" top="0.75" bottom="0.5" header="0.5" footer="0.25"/>
  <pageSetup orientation="landscape"/>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G38"/>
  <sheetViews>
    <sheetView showGridLines="0" workbookViewId="0">
      <selection sqref="A1:E1"/>
    </sheetView>
  </sheetViews>
  <sheetFormatPr defaultRowHeight="12.75" x14ac:dyDescent="0.2"/>
  <cols>
    <col min="1" max="6" width="11.42578125" customWidth="1"/>
    <col min="7" max="7" width="57.140625" customWidth="1"/>
  </cols>
  <sheetData>
    <row r="1" spans="1:7" ht="12" customHeight="1" x14ac:dyDescent="0.2">
      <c r="A1" s="81" t="s">
        <v>426</v>
      </c>
      <c r="B1" s="81"/>
      <c r="C1" s="81"/>
      <c r="D1" s="81"/>
      <c r="E1" s="81"/>
      <c r="F1" s="73">
        <v>46276</v>
      </c>
    </row>
    <row r="2" spans="1:7" ht="12" customHeight="1" x14ac:dyDescent="0.2">
      <c r="A2" s="82" t="s">
        <v>125</v>
      </c>
      <c r="B2" s="82"/>
      <c r="C2" s="82"/>
      <c r="D2" s="82"/>
      <c r="E2" s="82"/>
      <c r="F2" s="1"/>
    </row>
    <row r="3" spans="1:7" ht="24" customHeight="1" x14ac:dyDescent="0.2">
      <c r="A3" s="77" t="s">
        <v>50</v>
      </c>
      <c r="B3" s="84" t="s">
        <v>109</v>
      </c>
      <c r="C3" s="80"/>
      <c r="D3" s="79" t="s">
        <v>312</v>
      </c>
      <c r="E3" s="79" t="s">
        <v>214</v>
      </c>
      <c r="F3" s="83" t="s">
        <v>58</v>
      </c>
    </row>
    <row r="4" spans="1:7" ht="24" customHeight="1" x14ac:dyDescent="0.2">
      <c r="A4" s="78"/>
      <c r="B4" s="10" t="s">
        <v>126</v>
      </c>
      <c r="C4" s="10" t="s">
        <v>127</v>
      </c>
      <c r="D4" s="80"/>
      <c r="E4" s="80"/>
      <c r="F4" s="84"/>
    </row>
    <row r="5" spans="1:7" ht="12" customHeight="1" x14ac:dyDescent="0.2">
      <c r="A5" s="1"/>
      <c r="B5" s="115" t="str">
        <f>REPT("-",5)&amp;" Number "&amp;REPT("-",4)&amp;"   "&amp;REPT("-",43)&amp;" Dollars "&amp;REPT("-",41)</f>
        <v>----- Number ----   ------------------------------------------- Dollars -----------------------------------------</v>
      </c>
      <c r="C5" s="115"/>
      <c r="D5" s="115"/>
      <c r="E5" s="115"/>
      <c r="F5" s="115"/>
      <c r="G5" s="115"/>
    </row>
    <row r="6" spans="1:7" ht="12" customHeight="1" x14ac:dyDescent="0.2">
      <c r="A6" s="3" t="s">
        <v>423</v>
      </c>
    </row>
    <row r="7" spans="1:7" ht="12" customHeight="1" x14ac:dyDescent="0.2">
      <c r="A7" s="2" t="str">
        <f>"Oct "&amp;RIGHT(A6,4)-1</f>
        <v>Oct 2024</v>
      </c>
      <c r="B7" s="11">
        <v>166651675</v>
      </c>
      <c r="C7" s="11">
        <v>387741126.99000001</v>
      </c>
      <c r="D7" s="11">
        <v>142358.22</v>
      </c>
      <c r="E7" s="11" t="s">
        <v>422</v>
      </c>
      <c r="F7" s="11">
        <v>387883485.20999998</v>
      </c>
    </row>
    <row r="8" spans="1:7" ht="12" customHeight="1" x14ac:dyDescent="0.2">
      <c r="A8" s="2" t="str">
        <f>"Nov "&amp;RIGHT(A6,4)-1</f>
        <v>Nov 2024</v>
      </c>
      <c r="B8" s="11">
        <v>135486755</v>
      </c>
      <c r="C8" s="11">
        <v>311193670.94</v>
      </c>
      <c r="D8" s="11">
        <v>47811.54</v>
      </c>
      <c r="E8" s="11" t="s">
        <v>422</v>
      </c>
      <c r="F8" s="11">
        <v>311241482.48000002</v>
      </c>
    </row>
    <row r="9" spans="1:7" ht="12" customHeight="1" x14ac:dyDescent="0.2">
      <c r="A9" s="2" t="str">
        <f>"Dec "&amp;RIGHT(A6,4)-1</f>
        <v>Dec 2024</v>
      </c>
      <c r="B9" s="11">
        <v>129571127</v>
      </c>
      <c r="C9" s="11">
        <v>296742454.75</v>
      </c>
      <c r="D9" s="11">
        <v>34291564.350000001</v>
      </c>
      <c r="E9" s="11">
        <v>41635598</v>
      </c>
      <c r="F9" s="11">
        <v>372669617.10000002</v>
      </c>
    </row>
    <row r="10" spans="1:7" ht="12" customHeight="1" x14ac:dyDescent="0.2">
      <c r="A10" s="2" t="str">
        <f>"Jan "&amp;RIGHT(A6,4)</f>
        <v>Jan 2025</v>
      </c>
      <c r="B10" s="11">
        <v>146337537</v>
      </c>
      <c r="C10" s="11">
        <v>335769946.62</v>
      </c>
      <c r="D10" s="11">
        <v>412214.21</v>
      </c>
      <c r="E10" s="11" t="s">
        <v>422</v>
      </c>
      <c r="F10" s="11">
        <v>336182160.82999998</v>
      </c>
    </row>
    <row r="11" spans="1:7" ht="12" customHeight="1" x14ac:dyDescent="0.2">
      <c r="A11" s="2" t="str">
        <f>"Feb "&amp;RIGHT(A6,4)</f>
        <v>Feb 2025</v>
      </c>
      <c r="B11" s="11">
        <v>144630277</v>
      </c>
      <c r="C11" s="11">
        <v>335892463.44</v>
      </c>
      <c r="D11" s="11">
        <v>283700.49</v>
      </c>
      <c r="E11" s="11" t="s">
        <v>422</v>
      </c>
      <c r="F11" s="11">
        <v>336176163.93000001</v>
      </c>
    </row>
    <row r="12" spans="1:7" ht="12" customHeight="1" x14ac:dyDescent="0.2">
      <c r="A12" s="2" t="str">
        <f>"Mar "&amp;RIGHT(A6,4)</f>
        <v>Mar 2025</v>
      </c>
      <c r="B12" s="11">
        <v>158115523</v>
      </c>
      <c r="C12" s="11">
        <v>363204318.10000002</v>
      </c>
      <c r="D12" s="11">
        <v>45291094.100000001</v>
      </c>
      <c r="E12" s="11">
        <v>32666125</v>
      </c>
      <c r="F12" s="11">
        <v>441161537.19999999</v>
      </c>
    </row>
    <row r="13" spans="1:7" ht="12" customHeight="1" x14ac:dyDescent="0.2">
      <c r="A13" s="2" t="str">
        <f>"Apr "&amp;RIGHT(A6,4)</f>
        <v>Apr 2025</v>
      </c>
      <c r="B13" s="11">
        <v>165241049</v>
      </c>
      <c r="C13" s="11">
        <v>378776853.88</v>
      </c>
      <c r="D13" s="11">
        <v>187009.91</v>
      </c>
      <c r="E13" s="11" t="s">
        <v>422</v>
      </c>
      <c r="F13" s="11">
        <v>378963863.79000002</v>
      </c>
    </row>
    <row r="14" spans="1:7" ht="12" customHeight="1" x14ac:dyDescent="0.2">
      <c r="A14" s="2" t="str">
        <f>"May "&amp;RIGHT(A6,4)</f>
        <v>May 2025</v>
      </c>
      <c r="B14" s="11">
        <v>158786171</v>
      </c>
      <c r="C14" s="11">
        <v>358906351.81</v>
      </c>
      <c r="D14" s="11" t="s">
        <v>422</v>
      </c>
      <c r="E14" s="11" t="s">
        <v>422</v>
      </c>
      <c r="F14" s="11">
        <v>358906351.81</v>
      </c>
    </row>
    <row r="15" spans="1:7" ht="12" customHeight="1" x14ac:dyDescent="0.2">
      <c r="A15" s="2" t="str">
        <f>"Jun "&amp;RIGHT(A6,4)</f>
        <v>Jun 2025</v>
      </c>
      <c r="B15" s="11">
        <v>123970184</v>
      </c>
      <c r="C15" s="11">
        <v>249598072.56</v>
      </c>
      <c r="D15" s="11">
        <v>51115444</v>
      </c>
      <c r="E15" s="11">
        <v>29838867</v>
      </c>
      <c r="F15" s="11">
        <v>330552383.56</v>
      </c>
    </row>
    <row r="16" spans="1:7" ht="12" customHeight="1" x14ac:dyDescent="0.2">
      <c r="A16" s="2" t="str">
        <f>"Jul "&amp;RIGHT(A6,4)</f>
        <v>Jul 2025</v>
      </c>
      <c r="B16" s="11">
        <v>121561017</v>
      </c>
      <c r="C16" s="11">
        <v>246163931.34999999</v>
      </c>
      <c r="D16" s="11">
        <v>439619.54</v>
      </c>
      <c r="E16" s="11" t="s">
        <v>422</v>
      </c>
      <c r="F16" s="11">
        <v>246603550.88999999</v>
      </c>
    </row>
    <row r="17" spans="1:6" ht="12" customHeight="1" x14ac:dyDescent="0.2">
      <c r="A17" s="2" t="str">
        <f>"Aug "&amp;RIGHT(A6,4)</f>
        <v>Aug 2025</v>
      </c>
      <c r="B17" s="11">
        <v>128162591</v>
      </c>
      <c r="C17" s="11">
        <v>286228155.48000002</v>
      </c>
      <c r="D17" s="11">
        <v>149834.19</v>
      </c>
      <c r="E17" s="11" t="s">
        <v>422</v>
      </c>
      <c r="F17" s="11">
        <v>286377989.67000002</v>
      </c>
    </row>
    <row r="18" spans="1:6" ht="12" customHeight="1" x14ac:dyDescent="0.2">
      <c r="A18" s="2" t="str">
        <f>"Sep "&amp;RIGHT(A6,4)</f>
        <v>Sep 2025</v>
      </c>
      <c r="B18" s="11">
        <v>154522929</v>
      </c>
      <c r="C18" s="11">
        <v>374004289.86000001</v>
      </c>
      <c r="D18" s="11">
        <v>56200268.560000002</v>
      </c>
      <c r="E18" s="11">
        <v>40441474</v>
      </c>
      <c r="F18" s="11">
        <v>470646032.42000002</v>
      </c>
    </row>
    <row r="19" spans="1:6" ht="12" customHeight="1" x14ac:dyDescent="0.2">
      <c r="A19" s="12" t="s">
        <v>55</v>
      </c>
      <c r="B19" s="13">
        <v>1733036835</v>
      </c>
      <c r="C19" s="13">
        <v>3924221635.7800002</v>
      </c>
      <c r="D19" s="13">
        <v>188560919.11000001</v>
      </c>
      <c r="E19" s="13">
        <v>144582064</v>
      </c>
      <c r="F19" s="13">
        <v>4257364618.8899999</v>
      </c>
    </row>
    <row r="20" spans="1:6" ht="12" customHeight="1" x14ac:dyDescent="0.2">
      <c r="A20" s="14" t="s">
        <v>424</v>
      </c>
      <c r="B20" s="15">
        <v>1328790298</v>
      </c>
      <c r="C20" s="15">
        <v>3017825259.0900002</v>
      </c>
      <c r="D20" s="15">
        <v>131771196.81999999</v>
      </c>
      <c r="E20" s="15">
        <v>104140590</v>
      </c>
      <c r="F20" s="15">
        <v>3253737045.9099998</v>
      </c>
    </row>
    <row r="21" spans="1:6" ht="12" customHeight="1" x14ac:dyDescent="0.2">
      <c r="A21" s="3" t="str">
        <f>"FY "&amp;RIGHT(A6,4)+1</f>
        <v>FY 2026</v>
      </c>
    </row>
    <row r="22" spans="1:6" ht="12" customHeight="1" x14ac:dyDescent="0.2">
      <c r="A22" s="2" t="str">
        <f>"Oct "&amp;RIGHT(A6,4)</f>
        <v>Oct 2025</v>
      </c>
      <c r="B22" s="11">
        <v>166757299</v>
      </c>
      <c r="C22" s="11">
        <v>405635065.67000002</v>
      </c>
      <c r="D22" s="11">
        <v>402941.45</v>
      </c>
      <c r="E22" s="11" t="s">
        <v>422</v>
      </c>
      <c r="F22" s="11">
        <v>406038007.12</v>
      </c>
    </row>
    <row r="23" spans="1:6" ht="12" customHeight="1" x14ac:dyDescent="0.2">
      <c r="A23" s="2" t="str">
        <f>"Nov "&amp;RIGHT(A6,4)</f>
        <v>Nov 2025</v>
      </c>
      <c r="B23" s="11">
        <v>129217617</v>
      </c>
      <c r="C23" s="11">
        <v>311065657.88</v>
      </c>
      <c r="D23" s="11">
        <v>46694.8</v>
      </c>
      <c r="E23" s="11" t="s">
        <v>422</v>
      </c>
      <c r="F23" s="11">
        <v>311112352.68000001</v>
      </c>
    </row>
    <row r="24" spans="1:6" ht="12" customHeight="1" x14ac:dyDescent="0.2">
      <c r="A24" s="2" t="str">
        <f>"Dec "&amp;RIGHT(A6,4)</f>
        <v>Dec 2025</v>
      </c>
      <c r="B24" s="11">
        <v>135691196</v>
      </c>
      <c r="C24" s="11">
        <v>323433349.50999999</v>
      </c>
      <c r="D24" s="11">
        <v>31416429.899999999</v>
      </c>
      <c r="E24" s="11">
        <v>33551036</v>
      </c>
      <c r="F24" s="11">
        <v>388400815.41000003</v>
      </c>
    </row>
    <row r="25" spans="1:6" ht="12" customHeight="1" x14ac:dyDescent="0.2">
      <c r="A25" s="2" t="str">
        <f>"Jan "&amp;RIGHT(A6,4)+1</f>
        <v>Jan 2026</v>
      </c>
      <c r="B25" s="11">
        <v>138461625</v>
      </c>
      <c r="C25" s="11">
        <v>332757181.56</v>
      </c>
      <c r="D25" s="11">
        <v>32910.550000000003</v>
      </c>
      <c r="E25" s="11" t="s">
        <v>422</v>
      </c>
      <c r="F25" s="11">
        <v>332790092.11000001</v>
      </c>
    </row>
    <row r="26" spans="1:6" ht="12" customHeight="1" x14ac:dyDescent="0.2">
      <c r="A26" s="2" t="str">
        <f>"Feb "&amp;RIGHT(A6,4)+1</f>
        <v>Feb 2026</v>
      </c>
      <c r="B26" s="11">
        <v>143687207</v>
      </c>
      <c r="C26" s="11">
        <v>347976171.25</v>
      </c>
      <c r="D26" s="11">
        <v>20847.93</v>
      </c>
      <c r="E26" s="11" t="s">
        <v>422</v>
      </c>
      <c r="F26" s="11">
        <v>347997019.18000001</v>
      </c>
    </row>
    <row r="27" spans="1:6" ht="12" customHeight="1" x14ac:dyDescent="0.2">
      <c r="A27" s="2" t="str">
        <f>"Mar "&amp;RIGHT(A6,4)+1</f>
        <v>Mar 2026</v>
      </c>
      <c r="B27" s="11">
        <v>161653409</v>
      </c>
      <c r="C27" s="11">
        <v>387520730.48000002</v>
      </c>
      <c r="D27" s="11">
        <v>50644686.700000003</v>
      </c>
      <c r="E27" s="11">
        <v>38021288</v>
      </c>
      <c r="F27" s="11">
        <v>476186705.18000001</v>
      </c>
    </row>
    <row r="28" spans="1:6" ht="12" customHeight="1" x14ac:dyDescent="0.2">
      <c r="A28" s="2" t="str">
        <f>"Apr "&amp;RIGHT(A6,4)+1</f>
        <v>Apr 2026</v>
      </c>
      <c r="B28" s="11">
        <v>161824375</v>
      </c>
      <c r="C28" s="11">
        <v>386773092.87</v>
      </c>
      <c r="D28" s="11">
        <v>46530.45</v>
      </c>
      <c r="E28" s="11" t="s">
        <v>422</v>
      </c>
      <c r="F28" s="11">
        <v>386819623.31999999</v>
      </c>
    </row>
    <row r="29" spans="1:6" ht="12" customHeight="1" x14ac:dyDescent="0.2">
      <c r="A29" s="2" t="str">
        <f>"May "&amp;RIGHT(A6,4)+1</f>
        <v>May 2026</v>
      </c>
      <c r="B29" s="11">
        <v>146276761</v>
      </c>
      <c r="C29" s="11">
        <v>343473905.26999998</v>
      </c>
      <c r="D29" s="11" t="s">
        <v>422</v>
      </c>
      <c r="E29" s="11" t="s">
        <v>422</v>
      </c>
      <c r="F29" s="11">
        <v>343473905.26999998</v>
      </c>
    </row>
    <row r="30" spans="1:6" ht="12" customHeight="1" x14ac:dyDescent="0.2">
      <c r="A30" s="2" t="str">
        <f>"Jun "&amp;RIGHT(A6,4)+1</f>
        <v>Jun 2026</v>
      </c>
      <c r="B30" s="11">
        <v>126157281</v>
      </c>
      <c r="C30" s="11">
        <v>270577373.87</v>
      </c>
      <c r="D30" s="11">
        <v>51262277</v>
      </c>
      <c r="E30" s="11">
        <v>39149769</v>
      </c>
      <c r="F30" s="11">
        <v>360989419.87</v>
      </c>
    </row>
    <row r="31" spans="1:6" ht="12" customHeight="1" x14ac:dyDescent="0.2">
      <c r="A31" s="2" t="str">
        <f>"Jul "&amp;RIGHT(A6,4)+1</f>
        <v>Jul 2026</v>
      </c>
      <c r="B31" s="11" t="s">
        <v>422</v>
      </c>
      <c r="C31" s="11" t="s">
        <v>422</v>
      </c>
      <c r="D31" s="11" t="s">
        <v>422</v>
      </c>
      <c r="E31" s="11" t="s">
        <v>422</v>
      </c>
      <c r="F31" s="11" t="s">
        <v>422</v>
      </c>
    </row>
    <row r="32" spans="1:6" ht="12" customHeight="1" x14ac:dyDescent="0.2">
      <c r="A32" s="2" t="str">
        <f>"Aug "&amp;RIGHT(A6,4)+1</f>
        <v>Aug 2026</v>
      </c>
      <c r="B32" s="11" t="s">
        <v>422</v>
      </c>
      <c r="C32" s="11" t="s">
        <v>422</v>
      </c>
      <c r="D32" s="11" t="s">
        <v>422</v>
      </c>
      <c r="E32" s="11" t="s">
        <v>422</v>
      </c>
      <c r="F32" s="11" t="s">
        <v>422</v>
      </c>
    </row>
    <row r="33" spans="1:6" ht="12" customHeight="1" x14ac:dyDescent="0.2">
      <c r="A33" s="2" t="str">
        <f>"Sep "&amp;RIGHT(A6,4)+1</f>
        <v>Sep 2026</v>
      </c>
      <c r="B33" s="11" t="s">
        <v>422</v>
      </c>
      <c r="C33" s="11" t="s">
        <v>422</v>
      </c>
      <c r="D33" s="11" t="s">
        <v>422</v>
      </c>
      <c r="E33" s="11" t="s">
        <v>422</v>
      </c>
      <c r="F33" s="11" t="s">
        <v>422</v>
      </c>
    </row>
    <row r="34" spans="1:6" ht="12" customHeight="1" x14ac:dyDescent="0.2">
      <c r="A34" s="12" t="s">
        <v>55</v>
      </c>
      <c r="B34" s="13">
        <v>1309726770</v>
      </c>
      <c r="C34" s="13">
        <v>3109212528.3600001</v>
      </c>
      <c r="D34" s="13">
        <v>133873318.78</v>
      </c>
      <c r="E34" s="13">
        <v>110722093</v>
      </c>
      <c r="F34" s="13">
        <v>3353807940.1399999</v>
      </c>
    </row>
    <row r="35" spans="1:6" ht="12" customHeight="1" x14ac:dyDescent="0.2">
      <c r="A35" s="14" t="str">
        <f>"Total "&amp;MID(A20,7,LEN(A20)-13)&amp;" Months"</f>
        <v>Total 9 Months</v>
      </c>
      <c r="B35" s="15">
        <v>1309726770</v>
      </c>
      <c r="C35" s="15">
        <v>3109212528.3600001</v>
      </c>
      <c r="D35" s="15">
        <v>133873318.78</v>
      </c>
      <c r="E35" s="15">
        <v>110722093</v>
      </c>
      <c r="F35" s="15">
        <v>3353807940.1399999</v>
      </c>
    </row>
    <row r="36" spans="1:6" ht="12" customHeight="1" x14ac:dyDescent="0.2">
      <c r="A36" s="75"/>
      <c r="B36" s="75"/>
      <c r="C36" s="75"/>
      <c r="D36" s="75"/>
      <c r="E36" s="75"/>
      <c r="F36" s="75"/>
    </row>
    <row r="37" spans="1:6" ht="69.95" customHeight="1" x14ac:dyDescent="0.2">
      <c r="A37" s="76" t="s">
        <v>128</v>
      </c>
      <c r="B37" s="76"/>
      <c r="C37" s="76"/>
      <c r="D37" s="76"/>
      <c r="E37" s="76"/>
      <c r="F37" s="76"/>
    </row>
    <row r="38" spans="1:6" x14ac:dyDescent="0.2">
      <c r="A38" s="25"/>
    </row>
  </sheetData>
  <mergeCells count="10">
    <mergeCell ref="F3:F4"/>
    <mergeCell ref="B5:G5"/>
    <mergeCell ref="A36:F36"/>
    <mergeCell ref="A37:F37"/>
    <mergeCell ref="A1:E1"/>
    <mergeCell ref="A2:E2"/>
    <mergeCell ref="A3:A4"/>
    <mergeCell ref="B3:C3"/>
    <mergeCell ref="D3:D4"/>
    <mergeCell ref="E3:E4"/>
  </mergeCells>
  <phoneticPr fontId="0" type="noConversion"/>
  <pageMargins left="0.75" right="0.5" top="0.75" bottom="0.5" header="0.5" footer="0.25"/>
  <pageSetup orientation="landscape"/>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pageSetUpPr fitToPage="1"/>
  </sheetPr>
  <dimension ref="A1:I37"/>
  <sheetViews>
    <sheetView showGridLines="0" workbookViewId="0">
      <selection sqref="A1:H1"/>
    </sheetView>
  </sheetViews>
  <sheetFormatPr defaultRowHeight="12.75" x14ac:dyDescent="0.2"/>
  <cols>
    <col min="1" max="9" width="11.42578125" customWidth="1"/>
  </cols>
  <sheetData>
    <row r="1" spans="1:9" ht="12" customHeight="1" x14ac:dyDescent="0.2">
      <c r="A1" s="81" t="s">
        <v>427</v>
      </c>
      <c r="B1" s="81"/>
      <c r="C1" s="81"/>
      <c r="D1" s="81"/>
      <c r="E1" s="81"/>
      <c r="F1" s="81"/>
      <c r="G1" s="81"/>
      <c r="H1" s="81"/>
      <c r="I1" s="73">
        <v>46276</v>
      </c>
    </row>
    <row r="2" spans="1:9" ht="12" customHeight="1" x14ac:dyDescent="0.2">
      <c r="A2" s="82" t="s">
        <v>215</v>
      </c>
      <c r="B2" s="82"/>
      <c r="C2" s="82"/>
      <c r="D2" s="82"/>
      <c r="E2" s="82"/>
      <c r="F2" s="82"/>
      <c r="G2" s="82"/>
      <c r="H2" s="82"/>
      <c r="I2" s="1"/>
    </row>
    <row r="3" spans="1:9" ht="24" customHeight="1" x14ac:dyDescent="0.2">
      <c r="A3" s="77" t="s">
        <v>50</v>
      </c>
      <c r="B3" s="79" t="s">
        <v>417</v>
      </c>
      <c r="C3" s="79" t="s">
        <v>418</v>
      </c>
      <c r="D3" s="79" t="s">
        <v>419</v>
      </c>
      <c r="E3" s="84" t="s">
        <v>129</v>
      </c>
      <c r="F3" s="84"/>
      <c r="G3" s="84"/>
      <c r="H3" s="84"/>
      <c r="I3" s="84"/>
    </row>
    <row r="4" spans="1:9" ht="24" customHeight="1" x14ac:dyDescent="0.2">
      <c r="A4" s="78"/>
      <c r="B4" s="80"/>
      <c r="C4" s="80"/>
      <c r="D4" s="80"/>
      <c r="E4" s="10" t="s">
        <v>103</v>
      </c>
      <c r="F4" s="10" t="s">
        <v>104</v>
      </c>
      <c r="G4" s="10" t="s">
        <v>105</v>
      </c>
      <c r="H4" s="10" t="s">
        <v>106</v>
      </c>
      <c r="I4" s="9" t="s">
        <v>55</v>
      </c>
    </row>
    <row r="5" spans="1:9" ht="12" customHeight="1" x14ac:dyDescent="0.2">
      <c r="A5" s="1"/>
      <c r="B5" s="75" t="str">
        <f>REPT("-",89)&amp;" Number "&amp;REPT("-",89)</f>
        <v>----------------------------------------------------------------------------------------- Number -----------------------------------------------------------------------------------------</v>
      </c>
      <c r="C5" s="75"/>
      <c r="D5" s="75"/>
      <c r="E5" s="75"/>
      <c r="F5" s="75"/>
      <c r="G5" s="75"/>
      <c r="H5" s="75"/>
      <c r="I5" s="75"/>
    </row>
    <row r="6" spans="1:9" ht="12" customHeight="1" x14ac:dyDescent="0.2">
      <c r="A6" s="3" t="s">
        <v>423</v>
      </c>
    </row>
    <row r="7" spans="1:9" ht="12" customHeight="1" x14ac:dyDescent="0.2">
      <c r="A7" s="2" t="str">
        <f>"Oct "&amp;RIGHT(A6,4)-1</f>
        <v>Oct 2024</v>
      </c>
      <c r="B7" s="11">
        <v>21</v>
      </c>
      <c r="C7" s="11">
        <v>71</v>
      </c>
      <c r="D7" s="11">
        <v>12268</v>
      </c>
      <c r="E7" s="11">
        <v>66945</v>
      </c>
      <c r="F7" s="11">
        <v>79046</v>
      </c>
      <c r="G7" s="11">
        <v>275</v>
      </c>
      <c r="H7" s="11">
        <v>0</v>
      </c>
      <c r="I7" s="11">
        <v>146266</v>
      </c>
    </row>
    <row r="8" spans="1:9" ht="12" customHeight="1" x14ac:dyDescent="0.2">
      <c r="A8" s="2" t="str">
        <f>"Nov "&amp;RIGHT(A6,4)-1</f>
        <v>Nov 2024</v>
      </c>
      <c r="B8" s="11">
        <v>2</v>
      </c>
      <c r="C8" s="11">
        <v>14</v>
      </c>
      <c r="D8" s="11">
        <v>595</v>
      </c>
      <c r="E8" s="11">
        <v>8630</v>
      </c>
      <c r="F8" s="11">
        <v>9478</v>
      </c>
      <c r="G8" s="11">
        <v>0</v>
      </c>
      <c r="H8" s="11">
        <v>0</v>
      </c>
      <c r="I8" s="11">
        <v>18108</v>
      </c>
    </row>
    <row r="9" spans="1:9" ht="12" customHeight="1" x14ac:dyDescent="0.2">
      <c r="A9" s="2" t="str">
        <f>"Dec "&amp;RIGHT(A6,4)-1</f>
        <v>Dec 2024</v>
      </c>
      <c r="B9" s="11">
        <v>1</v>
      </c>
      <c r="C9" s="11">
        <v>1</v>
      </c>
      <c r="D9" s="11">
        <v>23</v>
      </c>
      <c r="E9" s="11">
        <v>380</v>
      </c>
      <c r="F9" s="11">
        <v>660</v>
      </c>
      <c r="G9" s="11">
        <v>0</v>
      </c>
      <c r="H9" s="11">
        <v>0</v>
      </c>
      <c r="I9" s="11">
        <v>1040</v>
      </c>
    </row>
    <row r="10" spans="1:9" ht="12" customHeight="1" x14ac:dyDescent="0.2">
      <c r="A10" s="2" t="str">
        <f>"Jan "&amp;RIGHT(A6,4)</f>
        <v>Jan 2025</v>
      </c>
      <c r="B10" s="11">
        <v>2057</v>
      </c>
      <c r="C10" s="11">
        <v>2110</v>
      </c>
      <c r="D10" s="11">
        <v>9495.7999999999993</v>
      </c>
      <c r="E10" s="11">
        <v>15803</v>
      </c>
      <c r="F10" s="11">
        <v>25128</v>
      </c>
      <c r="G10" s="11">
        <v>0</v>
      </c>
      <c r="H10" s="11">
        <v>0</v>
      </c>
      <c r="I10" s="11">
        <v>40931</v>
      </c>
    </row>
    <row r="11" spans="1:9" ht="12" customHeight="1" x14ac:dyDescent="0.2">
      <c r="A11" s="2" t="str">
        <f>"Feb "&amp;RIGHT(A6,4)</f>
        <v>Feb 2025</v>
      </c>
      <c r="B11" s="11">
        <v>17</v>
      </c>
      <c r="C11" s="11">
        <v>66</v>
      </c>
      <c r="D11" s="11">
        <v>11462.4</v>
      </c>
      <c r="E11" s="11">
        <v>34485</v>
      </c>
      <c r="F11" s="11">
        <v>45191</v>
      </c>
      <c r="G11" s="11">
        <v>0</v>
      </c>
      <c r="H11" s="11">
        <v>25</v>
      </c>
      <c r="I11" s="11">
        <v>79701</v>
      </c>
    </row>
    <row r="12" spans="1:9" ht="12" customHeight="1" x14ac:dyDescent="0.2">
      <c r="A12" s="2" t="str">
        <f>"Mar "&amp;RIGHT(A6,4)</f>
        <v>Mar 2025</v>
      </c>
      <c r="B12" s="11">
        <v>9</v>
      </c>
      <c r="C12" s="11">
        <v>28</v>
      </c>
      <c r="D12" s="11">
        <v>7297.5</v>
      </c>
      <c r="E12" s="11">
        <v>33984</v>
      </c>
      <c r="F12" s="11">
        <v>37541</v>
      </c>
      <c r="G12" s="11">
        <v>0</v>
      </c>
      <c r="H12" s="11">
        <v>0</v>
      </c>
      <c r="I12" s="11">
        <v>71525</v>
      </c>
    </row>
    <row r="13" spans="1:9" ht="12" customHeight="1" x14ac:dyDescent="0.2">
      <c r="A13" s="2" t="str">
        <f>"Apr "&amp;RIGHT(A6,4)</f>
        <v>Apr 2025</v>
      </c>
      <c r="B13" s="11">
        <v>8</v>
      </c>
      <c r="C13" s="11">
        <v>35</v>
      </c>
      <c r="D13" s="11">
        <v>1629</v>
      </c>
      <c r="E13" s="11">
        <v>2346</v>
      </c>
      <c r="F13" s="11">
        <v>3829</v>
      </c>
      <c r="G13" s="11">
        <v>330</v>
      </c>
      <c r="H13" s="11">
        <v>0</v>
      </c>
      <c r="I13" s="11">
        <v>6505</v>
      </c>
    </row>
    <row r="14" spans="1:9" ht="12" customHeight="1" x14ac:dyDescent="0.2">
      <c r="A14" s="2" t="str">
        <f>"May "&amp;RIGHT(A6,4)</f>
        <v>May 2025</v>
      </c>
      <c r="B14" s="11">
        <v>687</v>
      </c>
      <c r="C14" s="11">
        <v>3100</v>
      </c>
      <c r="D14" s="11">
        <v>251851.3</v>
      </c>
      <c r="E14" s="11">
        <v>860389</v>
      </c>
      <c r="F14" s="11">
        <v>1090374</v>
      </c>
      <c r="G14" s="11">
        <v>24596</v>
      </c>
      <c r="H14" s="11">
        <v>44717</v>
      </c>
      <c r="I14" s="11">
        <v>2020076</v>
      </c>
    </row>
    <row r="15" spans="1:9" ht="12" customHeight="1" x14ac:dyDescent="0.2">
      <c r="A15" s="2" t="str">
        <f>"Jun "&amp;RIGHT(A6,4)</f>
        <v>Jun 2025</v>
      </c>
      <c r="B15" s="11">
        <v>4442</v>
      </c>
      <c r="C15" s="11">
        <v>33901</v>
      </c>
      <c r="D15" s="11">
        <v>2489745</v>
      </c>
      <c r="E15" s="11">
        <v>23668066</v>
      </c>
      <c r="F15" s="11">
        <v>31921995</v>
      </c>
      <c r="G15" s="11">
        <v>800395</v>
      </c>
      <c r="H15" s="11">
        <v>2597851</v>
      </c>
      <c r="I15" s="11">
        <v>58988307</v>
      </c>
    </row>
    <row r="16" spans="1:9" ht="12" customHeight="1" x14ac:dyDescent="0.2">
      <c r="A16" s="2" t="str">
        <f>"Jul "&amp;RIGHT(A6,4)</f>
        <v>Jul 2025</v>
      </c>
      <c r="B16" s="11">
        <v>4582</v>
      </c>
      <c r="C16" s="11">
        <v>35477</v>
      </c>
      <c r="D16" s="11">
        <v>2863963.3</v>
      </c>
      <c r="E16" s="11">
        <v>32050888</v>
      </c>
      <c r="F16" s="11">
        <v>43197246</v>
      </c>
      <c r="G16" s="11">
        <v>2491134</v>
      </c>
      <c r="H16" s="11">
        <v>3853190</v>
      </c>
      <c r="I16" s="11">
        <v>81592458</v>
      </c>
    </row>
    <row r="17" spans="1:9" ht="12" customHeight="1" x14ac:dyDescent="0.2">
      <c r="A17" s="2" t="str">
        <f>"Aug "&amp;RIGHT(A6,4)</f>
        <v>Aug 2025</v>
      </c>
      <c r="B17" s="11">
        <v>2616</v>
      </c>
      <c r="C17" s="11">
        <v>17641</v>
      </c>
      <c r="D17" s="11">
        <v>1207322.2</v>
      </c>
      <c r="E17" s="11">
        <v>8488841</v>
      </c>
      <c r="F17" s="11">
        <v>10971334</v>
      </c>
      <c r="G17" s="11">
        <v>1523929</v>
      </c>
      <c r="H17" s="11">
        <v>785686</v>
      </c>
      <c r="I17" s="11">
        <v>21769790</v>
      </c>
    </row>
    <row r="18" spans="1:9" ht="12" customHeight="1" x14ac:dyDescent="0.2">
      <c r="A18" s="2" t="str">
        <f>"Sep "&amp;RIGHT(A6,4)</f>
        <v>Sep 2025</v>
      </c>
      <c r="B18" s="11">
        <v>444</v>
      </c>
      <c r="C18" s="11">
        <v>2703</v>
      </c>
      <c r="D18" s="11">
        <v>18019.5</v>
      </c>
      <c r="E18" s="11">
        <v>25208</v>
      </c>
      <c r="F18" s="11">
        <v>25814</v>
      </c>
      <c r="G18" s="11">
        <v>19521</v>
      </c>
      <c r="H18" s="11">
        <v>0</v>
      </c>
      <c r="I18" s="11">
        <v>70543</v>
      </c>
    </row>
    <row r="19" spans="1:9" ht="12" customHeight="1" x14ac:dyDescent="0.2">
      <c r="A19" s="12" t="s">
        <v>55</v>
      </c>
      <c r="B19" s="13">
        <v>14886</v>
      </c>
      <c r="C19" s="13">
        <v>95147</v>
      </c>
      <c r="D19" s="13">
        <v>6873672</v>
      </c>
      <c r="E19" s="13">
        <v>65255965</v>
      </c>
      <c r="F19" s="13">
        <v>87407636</v>
      </c>
      <c r="G19" s="13">
        <v>4860180</v>
      </c>
      <c r="H19" s="13">
        <v>7281469</v>
      </c>
      <c r="I19" s="13">
        <v>164805250</v>
      </c>
    </row>
    <row r="20" spans="1:9" ht="12" customHeight="1" x14ac:dyDescent="0.2">
      <c r="A20" s="14" t="s">
        <v>424</v>
      </c>
      <c r="B20" s="15">
        <v>7244</v>
      </c>
      <c r="C20" s="15">
        <v>39326</v>
      </c>
      <c r="D20" s="15">
        <v>2784367</v>
      </c>
      <c r="E20" s="15">
        <v>24691028</v>
      </c>
      <c r="F20" s="15">
        <v>33213242</v>
      </c>
      <c r="G20" s="15">
        <v>825596</v>
      </c>
      <c r="H20" s="15">
        <v>2642593</v>
      </c>
      <c r="I20" s="15">
        <v>61372459</v>
      </c>
    </row>
    <row r="21" spans="1:9" ht="12" customHeight="1" x14ac:dyDescent="0.2">
      <c r="A21" s="3" t="str">
        <f>"FY "&amp;RIGHT(A6,4)+1</f>
        <v>FY 2026</v>
      </c>
    </row>
    <row r="22" spans="1:9" ht="12" customHeight="1" x14ac:dyDescent="0.2">
      <c r="A22" s="2" t="str">
        <f>"Oct "&amp;RIGHT(A6,4)</f>
        <v>Oct 2025</v>
      </c>
      <c r="B22" s="11">
        <v>6</v>
      </c>
      <c r="C22" s="11">
        <v>24</v>
      </c>
      <c r="D22" s="11">
        <v>1341.6</v>
      </c>
      <c r="E22" s="11">
        <v>4123</v>
      </c>
      <c r="F22" s="11">
        <v>5702</v>
      </c>
      <c r="G22" s="11">
        <v>0</v>
      </c>
      <c r="H22" s="11">
        <v>0</v>
      </c>
      <c r="I22" s="11">
        <v>9825</v>
      </c>
    </row>
    <row r="23" spans="1:9" ht="12" customHeight="1" x14ac:dyDescent="0.2">
      <c r="A23" s="2" t="str">
        <f>"Nov "&amp;RIGHT(A6,4)</f>
        <v>Nov 2025</v>
      </c>
      <c r="B23" s="11">
        <v>2</v>
      </c>
      <c r="C23" s="11">
        <v>2</v>
      </c>
      <c r="D23" s="11">
        <v>118</v>
      </c>
      <c r="E23" s="11">
        <v>514</v>
      </c>
      <c r="F23" s="11">
        <v>891</v>
      </c>
      <c r="G23" s="11">
        <v>0</v>
      </c>
      <c r="H23" s="11">
        <v>0</v>
      </c>
      <c r="I23" s="11">
        <v>1405</v>
      </c>
    </row>
    <row r="24" spans="1:9" ht="12" customHeight="1" x14ac:dyDescent="0.2">
      <c r="A24" s="2" t="str">
        <f>"Dec "&amp;RIGHT(A6,4)</f>
        <v>Dec 2025</v>
      </c>
      <c r="B24" s="11">
        <v>9</v>
      </c>
      <c r="C24" s="11">
        <v>28</v>
      </c>
      <c r="D24" s="11">
        <v>3155.8</v>
      </c>
      <c r="E24" s="11">
        <v>7340</v>
      </c>
      <c r="F24" s="11">
        <v>7417</v>
      </c>
      <c r="G24" s="11">
        <v>0</v>
      </c>
      <c r="H24" s="11">
        <v>31</v>
      </c>
      <c r="I24" s="11">
        <v>14788</v>
      </c>
    </row>
    <row r="25" spans="1:9" ht="12" customHeight="1" x14ac:dyDescent="0.2">
      <c r="A25" s="2" t="str">
        <f>"Jan "&amp;RIGHT(A6,4)+1</f>
        <v>Jan 2026</v>
      </c>
      <c r="B25" s="11">
        <v>32</v>
      </c>
      <c r="C25" s="11">
        <v>316</v>
      </c>
      <c r="D25" s="11">
        <v>56395</v>
      </c>
      <c r="E25" s="11">
        <v>93047</v>
      </c>
      <c r="F25" s="11">
        <v>98540</v>
      </c>
      <c r="G25" s="11">
        <v>72</v>
      </c>
      <c r="H25" s="11">
        <v>803</v>
      </c>
      <c r="I25" s="11">
        <v>192462</v>
      </c>
    </row>
    <row r="26" spans="1:9" ht="12" customHeight="1" x14ac:dyDescent="0.2">
      <c r="A26" s="2" t="str">
        <f>"Feb "&amp;RIGHT(A6,4)+1</f>
        <v>Feb 2026</v>
      </c>
      <c r="B26" s="11">
        <v>25</v>
      </c>
      <c r="C26" s="11">
        <v>105</v>
      </c>
      <c r="D26" s="11">
        <v>17012</v>
      </c>
      <c r="E26" s="11">
        <v>28342</v>
      </c>
      <c r="F26" s="11">
        <v>31739</v>
      </c>
      <c r="G26" s="11">
        <v>0</v>
      </c>
      <c r="H26" s="11">
        <v>31</v>
      </c>
      <c r="I26" s="11">
        <v>60112</v>
      </c>
    </row>
    <row r="27" spans="1:9" ht="12" customHeight="1" x14ac:dyDescent="0.2">
      <c r="A27" s="2" t="str">
        <f>"Mar "&amp;RIGHT(A6,4)+1</f>
        <v>Mar 2026</v>
      </c>
      <c r="B27" s="11">
        <v>47</v>
      </c>
      <c r="C27" s="11">
        <v>187</v>
      </c>
      <c r="D27" s="11">
        <v>5768</v>
      </c>
      <c r="E27" s="11">
        <v>5449</v>
      </c>
      <c r="F27" s="11">
        <v>8300</v>
      </c>
      <c r="G27" s="11">
        <v>0</v>
      </c>
      <c r="H27" s="11">
        <v>0</v>
      </c>
      <c r="I27" s="11">
        <v>13749</v>
      </c>
    </row>
    <row r="28" spans="1:9" ht="12" customHeight="1" x14ac:dyDescent="0.2">
      <c r="A28" s="2" t="str">
        <f>"Apr "&amp;RIGHT(A6,4)+1</f>
        <v>Apr 2026</v>
      </c>
      <c r="B28" s="11">
        <v>6</v>
      </c>
      <c r="C28" s="11">
        <v>43</v>
      </c>
      <c r="D28" s="11">
        <v>3320</v>
      </c>
      <c r="E28" s="11">
        <v>5606</v>
      </c>
      <c r="F28" s="11">
        <v>7384</v>
      </c>
      <c r="G28" s="11">
        <v>0</v>
      </c>
      <c r="H28" s="11">
        <v>0</v>
      </c>
      <c r="I28" s="11">
        <v>12990</v>
      </c>
    </row>
    <row r="29" spans="1:9" ht="12" customHeight="1" x14ac:dyDescent="0.2">
      <c r="A29" s="2" t="str">
        <f>"May "&amp;RIGHT(A6,4)+1</f>
        <v>May 2026</v>
      </c>
      <c r="B29" s="11">
        <v>521</v>
      </c>
      <c r="C29" s="11">
        <v>1971</v>
      </c>
      <c r="D29" s="11">
        <v>180298.8</v>
      </c>
      <c r="E29" s="11">
        <v>1155159</v>
      </c>
      <c r="F29" s="11">
        <v>1354990</v>
      </c>
      <c r="G29" s="11">
        <v>29721</v>
      </c>
      <c r="H29" s="11">
        <v>41046</v>
      </c>
      <c r="I29" s="11">
        <v>2580916</v>
      </c>
    </row>
    <row r="30" spans="1:9" ht="12" customHeight="1" x14ac:dyDescent="0.2">
      <c r="A30" s="2" t="str">
        <f>"Jun "&amp;RIGHT(A6,4)+1</f>
        <v>Jun 2026</v>
      </c>
      <c r="B30" s="11" t="s">
        <v>422</v>
      </c>
      <c r="C30" s="11" t="s">
        <v>422</v>
      </c>
      <c r="D30" s="11" t="s">
        <v>422</v>
      </c>
      <c r="E30" s="11">
        <v>29566079</v>
      </c>
      <c r="F30" s="11">
        <v>38230940</v>
      </c>
      <c r="G30" s="11">
        <v>1017762</v>
      </c>
      <c r="H30" s="11">
        <v>2813847</v>
      </c>
      <c r="I30" s="11">
        <v>71628628</v>
      </c>
    </row>
    <row r="31" spans="1:9" ht="12" customHeight="1" x14ac:dyDescent="0.2">
      <c r="A31" s="2" t="str">
        <f>"Jul "&amp;RIGHT(A6,4)+1</f>
        <v>Jul 2026</v>
      </c>
      <c r="B31" s="11" t="s">
        <v>422</v>
      </c>
      <c r="C31" s="11" t="s">
        <v>422</v>
      </c>
      <c r="D31" s="11" t="s">
        <v>422</v>
      </c>
      <c r="E31" s="11" t="s">
        <v>422</v>
      </c>
      <c r="F31" s="11" t="s">
        <v>422</v>
      </c>
      <c r="G31" s="11" t="s">
        <v>422</v>
      </c>
      <c r="H31" s="11" t="s">
        <v>422</v>
      </c>
      <c r="I31" s="11" t="s">
        <v>422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648</v>
      </c>
      <c r="C34" s="13">
        <v>2676</v>
      </c>
      <c r="D34" s="13">
        <v>267409.19999999995</v>
      </c>
      <c r="E34" s="13">
        <v>30865659</v>
      </c>
      <c r="F34" s="13">
        <v>39745903</v>
      </c>
      <c r="G34" s="13">
        <v>1047555</v>
      </c>
      <c r="H34" s="13">
        <v>2855758</v>
      </c>
      <c r="I34" s="13">
        <v>74514875</v>
      </c>
    </row>
    <row r="35" spans="1:9" ht="12" customHeight="1" x14ac:dyDescent="0.2">
      <c r="A35" s="14" t="str">
        <f>"Total "&amp;MID(A20,7,LEN(A20)-13)&amp;" Months"</f>
        <v>Total 9 Months</v>
      </c>
      <c r="B35" s="15">
        <v>648</v>
      </c>
      <c r="C35" s="15">
        <v>2676</v>
      </c>
      <c r="D35" s="15">
        <v>267409.19999999995</v>
      </c>
      <c r="E35" s="15">
        <v>30865659</v>
      </c>
      <c r="F35" s="15">
        <v>39745903</v>
      </c>
      <c r="G35" s="15">
        <v>1047555</v>
      </c>
      <c r="H35" s="15">
        <v>2855758</v>
      </c>
      <c r="I35" s="15">
        <v>74514875</v>
      </c>
    </row>
    <row r="36" spans="1:9" ht="12" customHeight="1" x14ac:dyDescent="0.2">
      <c r="A36" s="75"/>
      <c r="B36" s="75"/>
      <c r="C36" s="75"/>
      <c r="D36" s="75"/>
      <c r="E36" s="75"/>
      <c r="F36" s="75"/>
      <c r="G36" s="75"/>
      <c r="H36" s="75"/>
    </row>
    <row r="37" spans="1:9" ht="69.95" customHeight="1" x14ac:dyDescent="0.2">
      <c r="A37" s="76" t="s">
        <v>416</v>
      </c>
      <c r="B37" s="76"/>
      <c r="C37" s="76"/>
      <c r="D37" s="76"/>
      <c r="E37" s="76"/>
      <c r="F37" s="76"/>
      <c r="G37" s="76"/>
      <c r="H37" s="76"/>
      <c r="I37" s="76"/>
    </row>
  </sheetData>
  <mergeCells count="10">
    <mergeCell ref="B5:I5"/>
    <mergeCell ref="A36:H36"/>
    <mergeCell ref="A37:I37"/>
    <mergeCell ref="A1:H1"/>
    <mergeCell ref="A2:H2"/>
    <mergeCell ref="A3:A4"/>
    <mergeCell ref="B3:B4"/>
    <mergeCell ref="C3:C4"/>
    <mergeCell ref="D3:D4"/>
    <mergeCell ref="E3:I3"/>
  </mergeCells>
  <phoneticPr fontId="0" type="noConversion"/>
  <pageMargins left="0.75" right="0.5" top="0.75" bottom="0.5" header="0.5" footer="0.25"/>
  <pageSetup orientation="landscape"/>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pageSetUpPr fitToPage="1"/>
  </sheetPr>
  <dimension ref="A1:F38"/>
  <sheetViews>
    <sheetView showGridLines="0" workbookViewId="0">
      <selection sqref="A1:E1"/>
    </sheetView>
  </sheetViews>
  <sheetFormatPr defaultRowHeight="12.75" x14ac:dyDescent="0.2"/>
  <cols>
    <col min="1" max="3" width="11.42578125" customWidth="1"/>
    <col min="4" max="4" width="12.42578125" customWidth="1"/>
    <col min="5" max="5" width="15" customWidth="1"/>
    <col min="6" max="6" width="11.42578125" customWidth="1"/>
  </cols>
  <sheetData>
    <row r="1" spans="1:6" ht="12" customHeight="1" x14ac:dyDescent="0.2">
      <c r="A1" s="81" t="s">
        <v>427</v>
      </c>
      <c r="B1" s="81"/>
      <c r="C1" s="81"/>
      <c r="D1" s="81"/>
      <c r="E1" s="81"/>
      <c r="F1" s="73">
        <v>46276</v>
      </c>
    </row>
    <row r="2" spans="1:6" ht="12" customHeight="1" x14ac:dyDescent="0.2">
      <c r="A2" s="82" t="s">
        <v>130</v>
      </c>
      <c r="B2" s="82"/>
      <c r="C2" s="82"/>
      <c r="D2" s="82"/>
      <c r="E2" s="82"/>
      <c r="F2" s="1"/>
    </row>
    <row r="3" spans="1:6" ht="24" customHeight="1" x14ac:dyDescent="0.2">
      <c r="A3" s="77" t="s">
        <v>50</v>
      </c>
      <c r="B3" s="79" t="s">
        <v>216</v>
      </c>
      <c r="C3" s="79" t="s">
        <v>311</v>
      </c>
      <c r="D3" s="79" t="s">
        <v>217</v>
      </c>
      <c r="E3" s="79" t="s">
        <v>218</v>
      </c>
      <c r="F3" s="83" t="s">
        <v>219</v>
      </c>
    </row>
    <row r="4" spans="1:6" ht="24" customHeight="1" x14ac:dyDescent="0.2">
      <c r="A4" s="78"/>
      <c r="B4" s="80"/>
      <c r="C4" s="80"/>
      <c r="D4" s="80"/>
      <c r="E4" s="80"/>
      <c r="F4" s="84"/>
    </row>
    <row r="5" spans="1:6" ht="12" customHeight="1" x14ac:dyDescent="0.2">
      <c r="A5" s="1"/>
      <c r="B5" s="75" t="str">
        <f>REPT("-",55)&amp;" Dollars "&amp;REPT("-",60)</f>
        <v>------------------------------------------------------- Dollars ------------------------------------------------------------</v>
      </c>
      <c r="C5" s="75"/>
      <c r="D5" s="75"/>
      <c r="E5" s="75"/>
      <c r="F5" s="75"/>
    </row>
    <row r="6" spans="1:6" ht="12" customHeight="1" x14ac:dyDescent="0.2">
      <c r="A6" s="3" t="s">
        <v>423</v>
      </c>
    </row>
    <row r="7" spans="1:6" ht="12" customHeight="1" x14ac:dyDescent="0.2">
      <c r="A7" s="2" t="str">
        <f>"Oct "&amp;RIGHT(A6,4)-1</f>
        <v>Oct 2024</v>
      </c>
      <c r="B7" s="11">
        <v>555816.06999999995</v>
      </c>
      <c r="C7" s="11">
        <v>531.87</v>
      </c>
      <c r="D7" s="11" t="s">
        <v>422</v>
      </c>
      <c r="E7" s="11" t="s">
        <v>422</v>
      </c>
      <c r="F7" s="11">
        <v>556347.93999999994</v>
      </c>
    </row>
    <row r="8" spans="1:6" ht="12" customHeight="1" x14ac:dyDescent="0.2">
      <c r="A8" s="2" t="str">
        <f>"Nov "&amp;RIGHT(A6,4)-1</f>
        <v>Nov 2024</v>
      </c>
      <c r="B8" s="11">
        <v>68123.460000000006</v>
      </c>
      <c r="C8" s="11">
        <v>4450.1400000000003</v>
      </c>
      <c r="D8" s="11" t="s">
        <v>422</v>
      </c>
      <c r="E8" s="11" t="s">
        <v>422</v>
      </c>
      <c r="F8" s="11">
        <v>72573.600000000006</v>
      </c>
    </row>
    <row r="9" spans="1:6" ht="12" customHeight="1" x14ac:dyDescent="0.2">
      <c r="A9" s="2" t="str">
        <f>"Dec "&amp;RIGHT(A6,4)-1</f>
        <v>Dec 2024</v>
      </c>
      <c r="B9" s="11">
        <v>4145</v>
      </c>
      <c r="C9" s="11">
        <v>26128.080000000002</v>
      </c>
      <c r="D9" s="11">
        <v>57454</v>
      </c>
      <c r="E9" s="11">
        <v>2771845</v>
      </c>
      <c r="F9" s="11">
        <v>2859572.08</v>
      </c>
    </row>
    <row r="10" spans="1:6" ht="12" customHeight="1" x14ac:dyDescent="0.2">
      <c r="A10" s="2" t="str">
        <f>"Jan "&amp;RIGHT(A6,4)</f>
        <v>Jan 2025</v>
      </c>
      <c r="B10" s="11">
        <v>167282.35</v>
      </c>
      <c r="C10" s="11">
        <v>12950.1</v>
      </c>
      <c r="D10" s="11" t="s">
        <v>422</v>
      </c>
      <c r="E10" s="11" t="s">
        <v>422</v>
      </c>
      <c r="F10" s="11">
        <v>180232.45</v>
      </c>
    </row>
    <row r="11" spans="1:6" ht="12" customHeight="1" x14ac:dyDescent="0.2">
      <c r="A11" s="2" t="str">
        <f>"Feb "&amp;RIGHT(A6,4)</f>
        <v>Feb 2025</v>
      </c>
      <c r="B11" s="11">
        <v>317915.34000000003</v>
      </c>
      <c r="C11" s="11">
        <v>920.32</v>
      </c>
      <c r="D11" s="11" t="s">
        <v>422</v>
      </c>
      <c r="E11" s="11" t="s">
        <v>422</v>
      </c>
      <c r="F11" s="11">
        <v>318835.65999999997</v>
      </c>
    </row>
    <row r="12" spans="1:6" ht="12" customHeight="1" x14ac:dyDescent="0.2">
      <c r="A12" s="2" t="str">
        <f>"Mar "&amp;RIGHT(A6,4)</f>
        <v>Mar 2025</v>
      </c>
      <c r="B12" s="11">
        <v>279070.53000000003</v>
      </c>
      <c r="C12" s="11">
        <v>111307.74</v>
      </c>
      <c r="D12" s="11">
        <v>75710</v>
      </c>
      <c r="E12" s="11">
        <v>2516753</v>
      </c>
      <c r="F12" s="11">
        <v>2982841.27</v>
      </c>
    </row>
    <row r="13" spans="1:6" ht="12" customHeight="1" x14ac:dyDescent="0.2">
      <c r="A13" s="2" t="str">
        <f>"Apr "&amp;RIGHT(A6,4)</f>
        <v>Apr 2025</v>
      </c>
      <c r="B13" s="11">
        <v>26929.77</v>
      </c>
      <c r="C13" s="11">
        <v>359009.2</v>
      </c>
      <c r="D13" s="11" t="s">
        <v>422</v>
      </c>
      <c r="E13" s="11" t="s">
        <v>422</v>
      </c>
      <c r="F13" s="11">
        <v>385938.97</v>
      </c>
    </row>
    <row r="14" spans="1:6" ht="12" customHeight="1" x14ac:dyDescent="0.2">
      <c r="A14" s="2" t="str">
        <f>"May "&amp;RIGHT(A6,4)</f>
        <v>May 2025</v>
      </c>
      <c r="B14" s="11">
        <v>7940795.8099999996</v>
      </c>
      <c r="C14" s="11" t="s">
        <v>422</v>
      </c>
      <c r="D14" s="11" t="s">
        <v>422</v>
      </c>
      <c r="E14" s="11" t="s">
        <v>422</v>
      </c>
      <c r="F14" s="11">
        <v>7940795.8099999996</v>
      </c>
    </row>
    <row r="15" spans="1:6" ht="12" customHeight="1" x14ac:dyDescent="0.2">
      <c r="A15" s="2" t="str">
        <f>"Jun "&amp;RIGHT(A6,4)</f>
        <v>Jun 2025</v>
      </c>
      <c r="B15" s="11">
        <v>233183594.09999999</v>
      </c>
      <c r="C15" s="11" t="s">
        <v>422</v>
      </c>
      <c r="D15" s="11">
        <v>5443406</v>
      </c>
      <c r="E15" s="11">
        <v>5661734</v>
      </c>
      <c r="F15" s="11">
        <v>244288734.09999999</v>
      </c>
    </row>
    <row r="16" spans="1:6" ht="12" customHeight="1" x14ac:dyDescent="0.2">
      <c r="A16" s="2" t="str">
        <f>"Jul "&amp;RIGHT(A6,4)</f>
        <v>Jul 2025</v>
      </c>
      <c r="B16" s="11">
        <v>320491823.49000001</v>
      </c>
      <c r="C16" s="11">
        <v>153492.54</v>
      </c>
      <c r="D16" s="11" t="s">
        <v>422</v>
      </c>
      <c r="E16" s="11" t="s">
        <v>422</v>
      </c>
      <c r="F16" s="11">
        <v>320645316.02999997</v>
      </c>
    </row>
    <row r="17" spans="1:6" ht="12" customHeight="1" x14ac:dyDescent="0.2">
      <c r="A17" s="2" t="str">
        <f>"Aug "&amp;RIGHT(A6,4)</f>
        <v>Aug 2025</v>
      </c>
      <c r="B17" s="11">
        <v>86478005.790000007</v>
      </c>
      <c r="C17" s="11">
        <v>198838.65</v>
      </c>
      <c r="D17" s="11" t="s">
        <v>422</v>
      </c>
      <c r="E17" s="11" t="s">
        <v>422</v>
      </c>
      <c r="F17" s="11">
        <v>86676844.439999998</v>
      </c>
    </row>
    <row r="18" spans="1:6" ht="12" customHeight="1" x14ac:dyDescent="0.2">
      <c r="A18" s="2" t="str">
        <f>"Sep "&amp;RIGHT(A6,4)</f>
        <v>Sep 2025</v>
      </c>
      <c r="B18" s="11">
        <v>292522.63</v>
      </c>
      <c r="C18" s="11">
        <v>603.28</v>
      </c>
      <c r="D18" s="11">
        <v>59984030</v>
      </c>
      <c r="E18" s="11">
        <v>12697491</v>
      </c>
      <c r="F18" s="11">
        <v>72974646.909999996</v>
      </c>
    </row>
    <row r="19" spans="1:6" ht="12" customHeight="1" x14ac:dyDescent="0.2">
      <c r="A19" s="12" t="s">
        <v>55</v>
      </c>
      <c r="B19" s="13">
        <v>649806024.34000003</v>
      </c>
      <c r="C19" s="13">
        <v>868231.92</v>
      </c>
      <c r="D19" s="13">
        <v>65560600</v>
      </c>
      <c r="E19" s="13">
        <v>23647823</v>
      </c>
      <c r="F19" s="13">
        <v>739882679.25999999</v>
      </c>
    </row>
    <row r="20" spans="1:6" ht="12" customHeight="1" x14ac:dyDescent="0.2">
      <c r="A20" s="14" t="s">
        <v>424</v>
      </c>
      <c r="B20" s="15">
        <v>242543672.43000001</v>
      </c>
      <c r="C20" s="15">
        <v>515297.45</v>
      </c>
      <c r="D20" s="15">
        <v>5576570</v>
      </c>
      <c r="E20" s="15">
        <v>10950332</v>
      </c>
      <c r="F20" s="15">
        <v>259585871.88</v>
      </c>
    </row>
    <row r="21" spans="1:6" ht="12" customHeight="1" x14ac:dyDescent="0.2">
      <c r="A21" s="3" t="str">
        <f>"FY "&amp;RIGHT(A6,4)+1</f>
        <v>FY 2026</v>
      </c>
    </row>
    <row r="22" spans="1:6" ht="12" customHeight="1" x14ac:dyDescent="0.2">
      <c r="A22" s="2" t="str">
        <f>"Oct "&amp;RIGHT(A6,4)</f>
        <v>Oct 2025</v>
      </c>
      <c r="B22" s="11">
        <v>39468.410000000003</v>
      </c>
      <c r="C22" s="11" t="s">
        <v>422</v>
      </c>
      <c r="D22" s="11" t="s">
        <v>422</v>
      </c>
      <c r="E22" s="11" t="s">
        <v>422</v>
      </c>
      <c r="F22" s="11">
        <v>39468.410000000003</v>
      </c>
    </row>
    <row r="23" spans="1:6" ht="12" customHeight="1" x14ac:dyDescent="0.2">
      <c r="A23" s="2" t="str">
        <f>"Nov "&amp;RIGHT(A6,4)</f>
        <v>Nov 2025</v>
      </c>
      <c r="B23" s="11">
        <v>5801.33</v>
      </c>
      <c r="C23" s="11">
        <v>4436.6400000000003</v>
      </c>
      <c r="D23" s="11" t="s">
        <v>422</v>
      </c>
      <c r="E23" s="11" t="s">
        <v>422</v>
      </c>
      <c r="F23" s="11">
        <v>10237.969999999999</v>
      </c>
    </row>
    <row r="24" spans="1:6" ht="12" customHeight="1" x14ac:dyDescent="0.2">
      <c r="A24" s="2" t="str">
        <f>"Dec "&amp;RIGHT(A6,4)</f>
        <v>Dec 2025</v>
      </c>
      <c r="B24" s="11">
        <v>56929.87</v>
      </c>
      <c r="C24" s="11">
        <v>3691.82</v>
      </c>
      <c r="D24" s="11">
        <v>4805</v>
      </c>
      <c r="E24" s="11">
        <v>2288593</v>
      </c>
      <c r="F24" s="11">
        <v>2354019.69</v>
      </c>
    </row>
    <row r="25" spans="1:6" ht="12" customHeight="1" x14ac:dyDescent="0.2">
      <c r="A25" s="2" t="str">
        <f>"Jan "&amp;RIGHT(A6,4)+1</f>
        <v>Jan 2026</v>
      </c>
      <c r="B25" s="11">
        <v>771677.15</v>
      </c>
      <c r="C25" s="11">
        <v>154647.54</v>
      </c>
      <c r="D25" s="11" t="s">
        <v>422</v>
      </c>
      <c r="E25" s="11" t="s">
        <v>422</v>
      </c>
      <c r="F25" s="11">
        <v>926324.69</v>
      </c>
    </row>
    <row r="26" spans="1:6" ht="12" customHeight="1" x14ac:dyDescent="0.2">
      <c r="A26" s="2" t="str">
        <f>"Feb "&amp;RIGHT(A6,4)+1</f>
        <v>Feb 2026</v>
      </c>
      <c r="B26" s="11">
        <v>243428.53</v>
      </c>
      <c r="C26" s="11" t="s">
        <v>422</v>
      </c>
      <c r="D26" s="11" t="s">
        <v>422</v>
      </c>
      <c r="E26" s="11" t="s">
        <v>422</v>
      </c>
      <c r="F26" s="11">
        <v>243428.53</v>
      </c>
    </row>
    <row r="27" spans="1:6" ht="12" customHeight="1" x14ac:dyDescent="0.2">
      <c r="A27" s="2" t="str">
        <f>"Mar "&amp;RIGHT(A6,4)+1</f>
        <v>Mar 2026</v>
      </c>
      <c r="B27" s="11">
        <v>57937.59</v>
      </c>
      <c r="C27" s="11">
        <v>63883.35</v>
      </c>
      <c r="D27" s="11">
        <v>105740</v>
      </c>
      <c r="E27" s="11">
        <v>3462504</v>
      </c>
      <c r="F27" s="11">
        <v>3690064.94</v>
      </c>
    </row>
    <row r="28" spans="1:6" ht="12" customHeight="1" x14ac:dyDescent="0.2">
      <c r="A28" s="2" t="str">
        <f>"Apr "&amp;RIGHT(A6,4)+1</f>
        <v>Apr 2026</v>
      </c>
      <c r="B28" s="11">
        <v>53750.34</v>
      </c>
      <c r="C28" s="11">
        <v>129566.09</v>
      </c>
      <c r="D28" s="11" t="s">
        <v>422</v>
      </c>
      <c r="E28" s="11" t="s">
        <v>422</v>
      </c>
      <c r="F28" s="11">
        <v>183316.43</v>
      </c>
    </row>
    <row r="29" spans="1:6" ht="12" customHeight="1" x14ac:dyDescent="0.2">
      <c r="A29" s="2" t="str">
        <f>"May "&amp;RIGHT(A6,4)+1</f>
        <v>May 2026</v>
      </c>
      <c r="B29" s="11">
        <v>10451231.130000001</v>
      </c>
      <c r="C29" s="11">
        <v>853.04</v>
      </c>
      <c r="D29" s="11" t="s">
        <v>422</v>
      </c>
      <c r="E29" s="11" t="s">
        <v>422</v>
      </c>
      <c r="F29" s="11">
        <v>10452084.17</v>
      </c>
    </row>
    <row r="30" spans="1:6" ht="12" customHeight="1" x14ac:dyDescent="0.2">
      <c r="A30" s="2" t="str">
        <f>"Jun "&amp;RIGHT(A6,4)+1</f>
        <v>Jun 2026</v>
      </c>
      <c r="B30" s="11">
        <v>291000663.56999999</v>
      </c>
      <c r="C30" s="11">
        <v>24045</v>
      </c>
      <c r="D30" s="11">
        <v>7335538</v>
      </c>
      <c r="E30" s="11">
        <v>5416731</v>
      </c>
      <c r="F30" s="11">
        <v>303776977.56999999</v>
      </c>
    </row>
    <row r="31" spans="1:6" ht="12" customHeight="1" x14ac:dyDescent="0.2">
      <c r="A31" s="2" t="str">
        <f>"Jul "&amp;RIGHT(A6,4)+1</f>
        <v>Jul 2026</v>
      </c>
      <c r="B31" s="11" t="s">
        <v>422</v>
      </c>
      <c r="C31" s="11" t="s">
        <v>422</v>
      </c>
      <c r="D31" s="11" t="s">
        <v>422</v>
      </c>
      <c r="E31" s="11" t="s">
        <v>422</v>
      </c>
      <c r="F31" s="11" t="s">
        <v>422</v>
      </c>
    </row>
    <row r="32" spans="1:6" ht="12" customHeight="1" x14ac:dyDescent="0.2">
      <c r="A32" s="2" t="str">
        <f>"Aug "&amp;RIGHT(A6,4)+1</f>
        <v>Aug 2026</v>
      </c>
      <c r="B32" s="11" t="s">
        <v>422</v>
      </c>
      <c r="C32" s="11" t="s">
        <v>422</v>
      </c>
      <c r="D32" s="11" t="s">
        <v>422</v>
      </c>
      <c r="E32" s="11" t="s">
        <v>422</v>
      </c>
      <c r="F32" s="11" t="s">
        <v>422</v>
      </c>
    </row>
    <row r="33" spans="1:6" ht="12" customHeight="1" x14ac:dyDescent="0.2">
      <c r="A33" s="2" t="str">
        <f>"Sep "&amp;RIGHT(A6,4)+1</f>
        <v>Sep 2026</v>
      </c>
      <c r="B33" s="11" t="s">
        <v>422</v>
      </c>
      <c r="C33" s="11" t="s">
        <v>422</v>
      </c>
      <c r="D33" s="11" t="s">
        <v>422</v>
      </c>
      <c r="E33" s="11" t="s">
        <v>422</v>
      </c>
      <c r="F33" s="11" t="s">
        <v>422</v>
      </c>
    </row>
    <row r="34" spans="1:6" ht="12" customHeight="1" x14ac:dyDescent="0.2">
      <c r="A34" s="12" t="s">
        <v>55</v>
      </c>
      <c r="B34" s="13">
        <v>302680887.92000002</v>
      </c>
      <c r="C34" s="13">
        <v>381123.48</v>
      </c>
      <c r="D34" s="13">
        <v>7446083</v>
      </c>
      <c r="E34" s="13">
        <v>11167828</v>
      </c>
      <c r="F34" s="13">
        <v>321675922.39999998</v>
      </c>
    </row>
    <row r="35" spans="1:6" ht="12" customHeight="1" x14ac:dyDescent="0.2">
      <c r="A35" s="14" t="str">
        <f>"Total "&amp;MID(A20,7,LEN(A20)-13)&amp;" Months"</f>
        <v>Total 9 Months</v>
      </c>
      <c r="B35" s="15">
        <v>302680887.92000002</v>
      </c>
      <c r="C35" s="15">
        <v>381123.48</v>
      </c>
      <c r="D35" s="15">
        <v>7446083</v>
      </c>
      <c r="E35" s="15">
        <v>11167828</v>
      </c>
      <c r="F35" s="15">
        <v>321675922.39999998</v>
      </c>
    </row>
    <row r="36" spans="1:6" ht="12" customHeight="1" x14ac:dyDescent="0.2">
      <c r="A36" s="75"/>
      <c r="B36" s="75"/>
      <c r="C36" s="75"/>
      <c r="D36" s="75"/>
      <c r="E36" s="75"/>
    </row>
    <row r="37" spans="1:6" ht="84.75" customHeight="1" x14ac:dyDescent="0.2">
      <c r="A37" s="76" t="s">
        <v>324</v>
      </c>
      <c r="B37" s="76"/>
      <c r="C37" s="76"/>
      <c r="D37" s="76"/>
      <c r="E37" s="76"/>
      <c r="F37" s="76"/>
    </row>
    <row r="38" spans="1:6" x14ac:dyDescent="0.2">
      <c r="A38" s="25"/>
    </row>
  </sheetData>
  <mergeCells count="11">
    <mergeCell ref="F3:F4"/>
    <mergeCell ref="B5:F5"/>
    <mergeCell ref="A36:E36"/>
    <mergeCell ref="A37:F37"/>
    <mergeCell ref="A1:E1"/>
    <mergeCell ref="A2:E2"/>
    <mergeCell ref="A3:A4"/>
    <mergeCell ref="B3:B4"/>
    <mergeCell ref="C3:C4"/>
    <mergeCell ref="D3:D4"/>
    <mergeCell ref="E3:E4"/>
  </mergeCells>
  <phoneticPr fontId="0" type="noConversion"/>
  <pageMargins left="0.75" right="0.5" top="0.75" bottom="0.5" header="0.5" footer="0.25"/>
  <pageSetup orientation="landscape"/>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101"/>
  <sheetViews>
    <sheetView showGridLines="0" workbookViewId="0">
      <selection sqref="A1:E1"/>
    </sheetView>
  </sheetViews>
  <sheetFormatPr defaultRowHeight="12.75" x14ac:dyDescent="0.2"/>
  <cols>
    <col min="1" max="6" width="15.28515625" customWidth="1"/>
  </cols>
  <sheetData>
    <row r="1" spans="1:6" ht="12" customHeight="1" x14ac:dyDescent="0.2">
      <c r="A1" s="81" t="s">
        <v>426</v>
      </c>
      <c r="B1" s="81"/>
      <c r="C1" s="81"/>
      <c r="D1" s="81"/>
      <c r="E1" s="81"/>
      <c r="F1" s="73">
        <v>46276</v>
      </c>
    </row>
    <row r="2" spans="1:6" ht="12" customHeight="1" x14ac:dyDescent="0.2">
      <c r="A2" s="82" t="s">
        <v>405</v>
      </c>
      <c r="B2" s="88"/>
      <c r="C2" s="88"/>
      <c r="D2" s="88"/>
      <c r="E2" s="88"/>
      <c r="F2" s="88"/>
    </row>
    <row r="3" spans="1:6" ht="24" customHeight="1" x14ac:dyDescent="0.2">
      <c r="A3" s="77" t="s">
        <v>50</v>
      </c>
      <c r="B3" s="72" t="s">
        <v>406</v>
      </c>
      <c r="C3" s="10" t="s">
        <v>407</v>
      </c>
      <c r="D3" s="79" t="s">
        <v>408</v>
      </c>
      <c r="E3" s="79" t="s">
        <v>409</v>
      </c>
      <c r="F3" s="83" t="s">
        <v>58</v>
      </c>
    </row>
    <row r="4" spans="1:6" ht="24" customHeight="1" x14ac:dyDescent="0.2">
      <c r="A4" s="78"/>
      <c r="B4" s="10" t="s">
        <v>153</v>
      </c>
      <c r="C4" s="10" t="s">
        <v>127</v>
      </c>
      <c r="D4" s="80"/>
      <c r="E4" s="80"/>
      <c r="F4" s="84"/>
    </row>
    <row r="5" spans="1:6" ht="12" customHeight="1" x14ac:dyDescent="0.2">
      <c r="A5" s="1"/>
      <c r="B5" s="71"/>
      <c r="C5" s="75" t="str">
        <f>REPT("-",70)&amp;" Dollars "&amp;REPT("-",90)</f>
        <v>---------------------------------------------------------------------- Dollars ------------------------------------------------------------------------------------------</v>
      </c>
      <c r="D5" s="116"/>
      <c r="E5" s="116"/>
      <c r="F5" s="116"/>
    </row>
    <row r="6" spans="1:6" ht="12" customHeight="1" x14ac:dyDescent="0.2">
      <c r="A6" s="3" t="s">
        <v>423</v>
      </c>
    </row>
    <row r="7" spans="1:6" ht="12" customHeight="1" x14ac:dyDescent="0.2">
      <c r="A7" s="2" t="str">
        <f>"Oct "&amp;RIGHT(A6,4)-1</f>
        <v>Oct 2024</v>
      </c>
      <c r="B7" s="11">
        <v>178444</v>
      </c>
      <c r="C7" s="11">
        <v>3664212</v>
      </c>
      <c r="D7" s="11" t="s">
        <v>422</v>
      </c>
      <c r="E7" s="11" t="s">
        <v>422</v>
      </c>
      <c r="F7" s="11">
        <v>3664212</v>
      </c>
    </row>
    <row r="8" spans="1:6" ht="12" customHeight="1" x14ac:dyDescent="0.2">
      <c r="A8" s="2" t="str">
        <f>"Nov "&amp;RIGHT(A6,4)-1</f>
        <v>Nov 2024</v>
      </c>
      <c r="B8" s="11">
        <v>352524</v>
      </c>
      <c r="C8" s="11">
        <v>369678</v>
      </c>
      <c r="D8" s="11" t="s">
        <v>422</v>
      </c>
      <c r="E8" s="11" t="s">
        <v>422</v>
      </c>
      <c r="F8" s="11">
        <v>369678</v>
      </c>
    </row>
    <row r="9" spans="1:6" ht="12" customHeight="1" x14ac:dyDescent="0.2">
      <c r="A9" s="2" t="str">
        <f>"Dec "&amp;RIGHT(A6,4)-1</f>
        <v>Dec 2024</v>
      </c>
      <c r="B9" s="11">
        <v>202007</v>
      </c>
      <c r="C9" s="11">
        <v>45960</v>
      </c>
      <c r="D9" s="11">
        <v>14457345</v>
      </c>
      <c r="E9" s="11">
        <v>2202070</v>
      </c>
      <c r="F9" s="11">
        <v>16705375</v>
      </c>
    </row>
    <row r="10" spans="1:6" ht="12" customHeight="1" x14ac:dyDescent="0.2">
      <c r="A10" s="2" t="str">
        <f>"Jan "&amp;RIGHT(A6,4)</f>
        <v>Jan 2025</v>
      </c>
      <c r="B10" s="11">
        <v>177571</v>
      </c>
      <c r="C10" s="11">
        <v>64509</v>
      </c>
      <c r="D10" s="11" t="s">
        <v>422</v>
      </c>
      <c r="E10" s="11" t="s">
        <v>422</v>
      </c>
      <c r="F10" s="11">
        <v>64509</v>
      </c>
    </row>
    <row r="11" spans="1:6" ht="12" customHeight="1" x14ac:dyDescent="0.2">
      <c r="A11" s="2" t="str">
        <f>"Feb "&amp;RIGHT(A6,4)</f>
        <v>Feb 2025</v>
      </c>
      <c r="B11" s="11">
        <v>25395</v>
      </c>
      <c r="C11" s="11">
        <v>-523623</v>
      </c>
      <c r="D11" s="11" t="s">
        <v>422</v>
      </c>
      <c r="E11" s="11" t="s">
        <v>422</v>
      </c>
      <c r="F11" s="11">
        <v>-523623</v>
      </c>
    </row>
    <row r="12" spans="1:6" ht="12" customHeight="1" x14ac:dyDescent="0.2">
      <c r="A12" s="2" t="str">
        <f>"Mar "&amp;RIGHT(A6,4)</f>
        <v>Mar 2025</v>
      </c>
      <c r="B12" s="11">
        <v>1628</v>
      </c>
      <c r="C12" s="11">
        <v>-13880</v>
      </c>
      <c r="D12" s="11">
        <v>18997507</v>
      </c>
      <c r="E12" s="11">
        <v>2788478</v>
      </c>
      <c r="F12" s="11">
        <v>21772105</v>
      </c>
    </row>
    <row r="13" spans="1:6" ht="12" customHeight="1" x14ac:dyDescent="0.2">
      <c r="A13" s="2" t="str">
        <f>"Apr "&amp;RIGHT(A6,4)</f>
        <v>Apr 2025</v>
      </c>
      <c r="B13" s="11">
        <v>398483</v>
      </c>
      <c r="C13" s="11">
        <v>47751894</v>
      </c>
      <c r="D13" s="11" t="s">
        <v>422</v>
      </c>
      <c r="E13" s="11" t="s">
        <v>422</v>
      </c>
      <c r="F13" s="11">
        <v>47751894</v>
      </c>
    </row>
    <row r="14" spans="1:6" ht="12" customHeight="1" x14ac:dyDescent="0.2">
      <c r="A14" s="2" t="str">
        <f>"May "&amp;RIGHT(A6,4)</f>
        <v>May 2025</v>
      </c>
      <c r="B14" s="11">
        <v>7146802</v>
      </c>
      <c r="C14" s="11">
        <v>865844547</v>
      </c>
      <c r="D14" s="11" t="s">
        <v>422</v>
      </c>
      <c r="E14" s="11" t="s">
        <v>422</v>
      </c>
      <c r="F14" s="11">
        <v>865844547</v>
      </c>
    </row>
    <row r="15" spans="1:6" ht="12" customHeight="1" x14ac:dyDescent="0.2">
      <c r="A15" s="2" t="str">
        <f>"Jun "&amp;RIGHT(A6,4)</f>
        <v>Jun 2025</v>
      </c>
      <c r="B15" s="11">
        <v>8589348</v>
      </c>
      <c r="C15" s="11">
        <v>1000855071</v>
      </c>
      <c r="D15" s="11">
        <v>17809046</v>
      </c>
      <c r="E15" s="11">
        <v>6322906</v>
      </c>
      <c r="F15" s="11">
        <v>1024987023</v>
      </c>
    </row>
    <row r="16" spans="1:6" ht="12" customHeight="1" x14ac:dyDescent="0.2">
      <c r="A16" s="2" t="str">
        <f>"Jul "&amp;RIGHT(A6,4)</f>
        <v>Jul 2025</v>
      </c>
      <c r="B16" s="11">
        <v>3738243</v>
      </c>
      <c r="C16" s="11">
        <v>402782432</v>
      </c>
      <c r="D16" s="11" t="s">
        <v>422</v>
      </c>
      <c r="E16" s="11" t="s">
        <v>422</v>
      </c>
      <c r="F16" s="11">
        <v>402782432</v>
      </c>
    </row>
    <row r="17" spans="1:6" ht="12" customHeight="1" x14ac:dyDescent="0.2">
      <c r="A17" s="2" t="str">
        <f>"Aug "&amp;RIGHT(A6,4)</f>
        <v>Aug 2025</v>
      </c>
      <c r="B17" s="11">
        <v>2171646</v>
      </c>
      <c r="C17" s="11">
        <v>208460961</v>
      </c>
      <c r="D17" s="11" t="s">
        <v>422</v>
      </c>
      <c r="E17" s="11" t="s">
        <v>422</v>
      </c>
      <c r="F17" s="11">
        <v>208460961</v>
      </c>
    </row>
    <row r="18" spans="1:6" ht="12" customHeight="1" x14ac:dyDescent="0.2">
      <c r="A18" s="2" t="str">
        <f>"Sep "&amp;RIGHT(A6,4)</f>
        <v>Sep 2025</v>
      </c>
      <c r="B18" s="11">
        <v>845363</v>
      </c>
      <c r="C18" s="11">
        <v>-189305668</v>
      </c>
      <c r="D18" s="11">
        <v>74423398</v>
      </c>
      <c r="E18" s="11">
        <v>9667142</v>
      </c>
      <c r="F18" s="11">
        <v>-105215128</v>
      </c>
    </row>
    <row r="19" spans="1:6" ht="12" customHeight="1" x14ac:dyDescent="0.2">
      <c r="A19" s="12" t="s">
        <v>55</v>
      </c>
      <c r="B19" s="13">
        <v>1985621.1666999999</v>
      </c>
      <c r="C19" s="13">
        <v>2339996093</v>
      </c>
      <c r="D19" s="13">
        <v>125687296</v>
      </c>
      <c r="E19" s="13">
        <v>20980596</v>
      </c>
      <c r="F19" s="13">
        <v>2486663985</v>
      </c>
    </row>
    <row r="20" spans="1:6" ht="12" customHeight="1" x14ac:dyDescent="0.2">
      <c r="A20" s="14" t="s">
        <v>424</v>
      </c>
      <c r="B20" s="15">
        <v>1896911.3333000001</v>
      </c>
      <c r="C20" s="15">
        <v>1918058368</v>
      </c>
      <c r="D20" s="15">
        <v>51263898</v>
      </c>
      <c r="E20" s="15">
        <v>11313454</v>
      </c>
      <c r="F20" s="15">
        <v>1980635720</v>
      </c>
    </row>
    <row r="21" spans="1:6" ht="12" customHeight="1" x14ac:dyDescent="0.2">
      <c r="A21" s="3" t="str">
        <f>"FY "&amp;RIGHT(A6,4)+1</f>
        <v>FY 2026</v>
      </c>
    </row>
    <row r="22" spans="1:6" ht="12" customHeight="1" x14ac:dyDescent="0.2">
      <c r="A22" s="2" t="str">
        <f>"Oct "&amp;RIGHT(A6,4)</f>
        <v>Oct 2025</v>
      </c>
      <c r="B22" s="11">
        <v>83312</v>
      </c>
      <c r="C22" s="11">
        <v>797880</v>
      </c>
      <c r="D22" s="11" t="s">
        <v>422</v>
      </c>
      <c r="E22" s="11" t="s">
        <v>422</v>
      </c>
      <c r="F22" s="11">
        <v>797880</v>
      </c>
    </row>
    <row r="23" spans="1:6" ht="12" customHeight="1" x14ac:dyDescent="0.2">
      <c r="A23" s="2" t="str">
        <f>"Nov "&amp;RIGHT(A6,4)</f>
        <v>Nov 2025</v>
      </c>
      <c r="B23" s="11">
        <v>266948</v>
      </c>
      <c r="C23" s="11">
        <v>-193649</v>
      </c>
      <c r="D23" s="11" t="s">
        <v>422</v>
      </c>
      <c r="E23" s="11" t="s">
        <v>422</v>
      </c>
      <c r="F23" s="11">
        <v>-193649</v>
      </c>
    </row>
    <row r="24" spans="1:6" ht="12" customHeight="1" x14ac:dyDescent="0.2">
      <c r="A24" s="2" t="str">
        <f>"Dec "&amp;RIGHT(A6,4)</f>
        <v>Dec 2025</v>
      </c>
      <c r="B24" s="11">
        <v>145175</v>
      </c>
      <c r="C24" s="11">
        <v>-711660</v>
      </c>
      <c r="D24" s="11">
        <v>8759320</v>
      </c>
      <c r="E24" s="11" t="s">
        <v>422</v>
      </c>
      <c r="F24" s="11">
        <v>8047660</v>
      </c>
    </row>
    <row r="25" spans="1:6" ht="12" customHeight="1" x14ac:dyDescent="0.2">
      <c r="A25" s="2" t="str">
        <f>"Jan "&amp;RIGHT(A6,4)+1</f>
        <v>Jan 2026</v>
      </c>
      <c r="B25" s="11">
        <v>54112</v>
      </c>
      <c r="C25" s="11">
        <v>-3038479</v>
      </c>
      <c r="D25" s="11" t="s">
        <v>422</v>
      </c>
      <c r="E25" s="11" t="s">
        <v>422</v>
      </c>
      <c r="F25" s="11">
        <v>-3038479</v>
      </c>
    </row>
    <row r="26" spans="1:6" ht="12" customHeight="1" x14ac:dyDescent="0.2">
      <c r="A26" s="2" t="str">
        <f>"Feb "&amp;RIGHT(A6,4)+1</f>
        <v>Feb 2026</v>
      </c>
      <c r="B26" s="11">
        <v>11654</v>
      </c>
      <c r="C26" s="11">
        <v>-58574</v>
      </c>
      <c r="D26" s="11" t="s">
        <v>422</v>
      </c>
      <c r="E26" s="11" t="s">
        <v>422</v>
      </c>
      <c r="F26" s="11">
        <v>-58574</v>
      </c>
    </row>
    <row r="27" spans="1:6" ht="12" customHeight="1" x14ac:dyDescent="0.2">
      <c r="A27" s="2" t="str">
        <f>"Mar "&amp;RIGHT(A6,4)+1</f>
        <v>Mar 2026</v>
      </c>
      <c r="B27" s="11">
        <v>429</v>
      </c>
      <c r="C27" s="11">
        <v>-127678</v>
      </c>
      <c r="D27" s="11">
        <v>18056433</v>
      </c>
      <c r="E27" s="11" t="s">
        <v>422</v>
      </c>
      <c r="F27" s="11">
        <v>17928755</v>
      </c>
    </row>
    <row r="28" spans="1:6" ht="12" customHeight="1" x14ac:dyDescent="0.2">
      <c r="A28" s="2" t="str">
        <f>"Apr "&amp;RIGHT(A6,4)+1</f>
        <v>Apr 2026</v>
      </c>
      <c r="B28" s="11">
        <v>12</v>
      </c>
      <c r="C28" s="11">
        <v>271735</v>
      </c>
      <c r="D28" s="11" t="s">
        <v>422</v>
      </c>
      <c r="E28" s="11" t="s">
        <v>422</v>
      </c>
      <c r="F28" s="11">
        <v>271735</v>
      </c>
    </row>
    <row r="29" spans="1:6" ht="12" customHeight="1" x14ac:dyDescent="0.2">
      <c r="A29" s="2" t="str">
        <f>"May "&amp;RIGHT(A6,4)+1</f>
        <v>May 2026</v>
      </c>
      <c r="B29" s="11">
        <v>5830979</v>
      </c>
      <c r="C29" s="11">
        <v>691566600</v>
      </c>
      <c r="D29" s="11" t="s">
        <v>422</v>
      </c>
      <c r="E29" s="11" t="s">
        <v>422</v>
      </c>
      <c r="F29" s="11">
        <v>691566600</v>
      </c>
    </row>
    <row r="30" spans="1:6" ht="12" customHeight="1" x14ac:dyDescent="0.2">
      <c r="A30" s="2" t="str">
        <f>"Jun "&amp;RIGHT(A6,4)+1</f>
        <v>Jun 2026</v>
      </c>
      <c r="B30" s="11">
        <v>7743777</v>
      </c>
      <c r="C30" s="11">
        <v>1220006462</v>
      </c>
      <c r="D30" s="11">
        <v>17928376</v>
      </c>
      <c r="E30" s="11" t="s">
        <v>422</v>
      </c>
      <c r="F30" s="11">
        <v>1237934838</v>
      </c>
    </row>
    <row r="31" spans="1:6" ht="12" customHeight="1" x14ac:dyDescent="0.2">
      <c r="A31" s="2" t="str">
        <f>"Jul "&amp;RIGHT(A6,4)+1</f>
        <v>Jul 2026</v>
      </c>
      <c r="B31" s="11" t="s">
        <v>422</v>
      </c>
      <c r="C31" s="11" t="s">
        <v>422</v>
      </c>
      <c r="D31" s="11" t="s">
        <v>422</v>
      </c>
      <c r="E31" s="11" t="s">
        <v>422</v>
      </c>
      <c r="F31" s="11" t="s">
        <v>422</v>
      </c>
    </row>
    <row r="32" spans="1:6" ht="12" customHeight="1" x14ac:dyDescent="0.2">
      <c r="A32" s="2" t="str">
        <f>"Aug "&amp;RIGHT(A6,4)+1</f>
        <v>Aug 2026</v>
      </c>
      <c r="B32" s="11" t="s">
        <v>422</v>
      </c>
      <c r="C32" s="11" t="s">
        <v>422</v>
      </c>
      <c r="D32" s="11" t="s">
        <v>422</v>
      </c>
      <c r="E32" s="11" t="s">
        <v>422</v>
      </c>
      <c r="F32" s="11" t="s">
        <v>422</v>
      </c>
    </row>
    <row r="33" spans="1:6" ht="12" customHeight="1" x14ac:dyDescent="0.2">
      <c r="A33" s="2" t="str">
        <f>"Sep "&amp;RIGHT(A6,4)+1</f>
        <v>Sep 2026</v>
      </c>
      <c r="B33" s="11" t="s">
        <v>422</v>
      </c>
      <c r="C33" s="11" t="s">
        <v>422</v>
      </c>
      <c r="D33" s="11" t="s">
        <v>422</v>
      </c>
      <c r="E33" s="11" t="s">
        <v>422</v>
      </c>
      <c r="F33" s="11" t="s">
        <v>422</v>
      </c>
    </row>
    <row r="34" spans="1:6" ht="12" customHeight="1" x14ac:dyDescent="0.2">
      <c r="A34" s="12" t="s">
        <v>55</v>
      </c>
      <c r="B34" s="13">
        <v>1570710.8888999999</v>
      </c>
      <c r="C34" s="13">
        <v>1908512637</v>
      </c>
      <c r="D34" s="13">
        <v>44744129</v>
      </c>
      <c r="E34" s="13" t="s">
        <v>422</v>
      </c>
      <c r="F34" s="13">
        <v>1953256766</v>
      </c>
    </row>
    <row r="35" spans="1:6" ht="12" customHeight="1" x14ac:dyDescent="0.2">
      <c r="A35" s="14" t="str">
        <f>"Total "&amp;MID(A20,7,LEN(A20)-13)&amp;" Months"</f>
        <v>Total 9 Months</v>
      </c>
      <c r="B35" s="15">
        <v>1570710.8888999999</v>
      </c>
      <c r="C35" s="15">
        <v>1908512637</v>
      </c>
      <c r="D35" s="15">
        <v>44744129</v>
      </c>
      <c r="E35" s="15" t="s">
        <v>422</v>
      </c>
      <c r="F35" s="15">
        <v>1953256766</v>
      </c>
    </row>
    <row r="36" spans="1:6" ht="12" customHeight="1" x14ac:dyDescent="0.2">
      <c r="A36" s="75"/>
      <c r="B36" s="75"/>
      <c r="C36" s="75"/>
      <c r="D36" s="75"/>
      <c r="E36" s="75"/>
    </row>
    <row r="37" spans="1:6" ht="94.15" customHeight="1" x14ac:dyDescent="0.2">
      <c r="A37" s="76" t="s">
        <v>410</v>
      </c>
      <c r="B37" s="76"/>
      <c r="C37" s="76"/>
      <c r="D37" s="76"/>
      <c r="E37" s="76"/>
      <c r="F37" s="76"/>
    </row>
    <row r="38" spans="1:6" x14ac:dyDescent="0.2">
      <c r="A38" s="25"/>
    </row>
    <row r="101" spans="2:6" x14ac:dyDescent="0.2">
      <c r="B101" s="26"/>
      <c r="C101" s="26"/>
      <c r="D101" s="26"/>
      <c r="E101" s="26"/>
      <c r="F101" s="26"/>
    </row>
  </sheetData>
  <mergeCells count="9">
    <mergeCell ref="C5:F5"/>
    <mergeCell ref="A36:E36"/>
    <mergeCell ref="A37:F37"/>
    <mergeCell ref="A1:E1"/>
    <mergeCell ref="A2:F2"/>
    <mergeCell ref="A3:A4"/>
    <mergeCell ref="D3:D4"/>
    <mergeCell ref="E3:E4"/>
    <mergeCell ref="F3:F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J37"/>
  <sheetViews>
    <sheetView showGridLines="0" workbookViewId="0">
      <selection sqref="A1:I1"/>
    </sheetView>
  </sheetViews>
  <sheetFormatPr defaultRowHeight="12.75" x14ac:dyDescent="0.2"/>
  <cols>
    <col min="1" max="10" width="11.42578125" customWidth="1"/>
  </cols>
  <sheetData>
    <row r="1" spans="1:10" ht="12" customHeight="1" x14ac:dyDescent="0.2">
      <c r="A1" s="81" t="s">
        <v>427</v>
      </c>
      <c r="B1" s="81"/>
      <c r="C1" s="81"/>
      <c r="D1" s="81"/>
      <c r="E1" s="81"/>
      <c r="F1" s="81"/>
      <c r="G1" s="81"/>
      <c r="H1" s="81"/>
      <c r="I1" s="81"/>
      <c r="J1" s="73">
        <v>46276</v>
      </c>
    </row>
    <row r="2" spans="1:10" ht="12" customHeight="1" x14ac:dyDescent="0.2">
      <c r="A2" s="82" t="s">
        <v>131</v>
      </c>
      <c r="B2" s="82"/>
      <c r="C2" s="82"/>
      <c r="D2" s="82"/>
      <c r="E2" s="82"/>
      <c r="F2" s="82"/>
      <c r="G2" s="82"/>
      <c r="H2" s="82"/>
      <c r="I2" s="82"/>
      <c r="J2" s="1"/>
    </row>
    <row r="3" spans="1:10" ht="24" customHeight="1" x14ac:dyDescent="0.2">
      <c r="A3" s="77" t="s">
        <v>50</v>
      </c>
      <c r="B3" s="84" t="s">
        <v>132</v>
      </c>
      <c r="C3" s="84"/>
      <c r="D3" s="80"/>
      <c r="E3" s="79" t="s">
        <v>19</v>
      </c>
      <c r="F3" s="79" t="s">
        <v>133</v>
      </c>
      <c r="G3" s="79" t="s">
        <v>389</v>
      </c>
      <c r="H3" s="79" t="s">
        <v>134</v>
      </c>
      <c r="I3" s="79" t="s">
        <v>135</v>
      </c>
      <c r="J3" s="83" t="s">
        <v>136</v>
      </c>
    </row>
    <row r="4" spans="1:10" ht="24" customHeight="1" x14ac:dyDescent="0.2">
      <c r="A4" s="78"/>
      <c r="B4" s="10" t="s">
        <v>137</v>
      </c>
      <c r="C4" s="10" t="s">
        <v>85</v>
      </c>
      <c r="D4" s="10" t="s">
        <v>55</v>
      </c>
      <c r="E4" s="80"/>
      <c r="F4" s="89"/>
      <c r="G4" s="80"/>
      <c r="H4" s="80"/>
      <c r="I4" s="80"/>
      <c r="J4" s="84"/>
    </row>
    <row r="5" spans="1:10" ht="12" customHeight="1" x14ac:dyDescent="0.2">
      <c r="A5" s="1"/>
      <c r="B5" s="75" t="str">
        <f>REPT("-",90)&amp;" Dollars "&amp;REPT("-",140)</f>
        <v>------------------------------------------------------------------------------------------ Dollars --------------------------------------------------------------------------------------------------------------------------------------------</v>
      </c>
      <c r="C5" s="75"/>
      <c r="D5" s="75"/>
      <c r="E5" s="75"/>
      <c r="F5" s="75"/>
      <c r="G5" s="75"/>
      <c r="H5" s="75"/>
      <c r="I5" s="75"/>
      <c r="J5" s="75"/>
    </row>
    <row r="6" spans="1:10" ht="12" customHeight="1" x14ac:dyDescent="0.2">
      <c r="A6" s="3" t="s">
        <v>423</v>
      </c>
    </row>
    <row r="7" spans="1:10" ht="12" customHeight="1" x14ac:dyDescent="0.2">
      <c r="A7" s="2" t="str">
        <f>"Oct "&amp;RIGHT(A6,4)-1</f>
        <v>Oct 2024</v>
      </c>
      <c r="B7" s="11">
        <v>304376381.75</v>
      </c>
      <c r="C7" s="11">
        <v>1710947621.24</v>
      </c>
      <c r="D7" s="11">
        <v>2015324002.99</v>
      </c>
      <c r="E7" s="11" t="s">
        <v>422</v>
      </c>
      <c r="F7" s="11">
        <v>711854768.72000003</v>
      </c>
      <c r="G7" s="11">
        <v>721315.43</v>
      </c>
      <c r="H7" s="11">
        <v>387741126.99000001</v>
      </c>
      <c r="I7" s="11">
        <v>555816.06999999995</v>
      </c>
      <c r="J7" s="11">
        <v>3116197030.1999998</v>
      </c>
    </row>
    <row r="8" spans="1:10" ht="12" customHeight="1" x14ac:dyDescent="0.2">
      <c r="A8" s="2" t="str">
        <f>"Nov "&amp;RIGHT(A6,4)-1</f>
        <v>Nov 2024</v>
      </c>
      <c r="B8" s="11">
        <v>234216131.34</v>
      </c>
      <c r="C8" s="11">
        <v>1316831350.5999999</v>
      </c>
      <c r="D8" s="11">
        <v>1551047481.9400001</v>
      </c>
      <c r="E8" s="11" t="s">
        <v>422</v>
      </c>
      <c r="F8" s="11">
        <v>557795058.32000005</v>
      </c>
      <c r="G8" s="11">
        <v>102485.28</v>
      </c>
      <c r="H8" s="11">
        <v>311193670.94</v>
      </c>
      <c r="I8" s="11">
        <v>68123.460000000006</v>
      </c>
      <c r="J8" s="11">
        <v>2420206819.9400001</v>
      </c>
    </row>
    <row r="9" spans="1:10" ht="12" customHeight="1" x14ac:dyDescent="0.2">
      <c r="A9" s="2" t="str">
        <f>"Dec "&amp;RIGHT(A6,4)-1</f>
        <v>Dec 2024</v>
      </c>
      <c r="B9" s="11">
        <v>213609398.66</v>
      </c>
      <c r="C9" s="11">
        <v>1205162924.6300001</v>
      </c>
      <c r="D9" s="11">
        <v>1418772323.29</v>
      </c>
      <c r="E9" s="11" t="s">
        <v>422</v>
      </c>
      <c r="F9" s="11">
        <v>495026701.64999998</v>
      </c>
      <c r="G9" s="11">
        <v>74558.820000000007</v>
      </c>
      <c r="H9" s="11">
        <v>338378052.75</v>
      </c>
      <c r="I9" s="11">
        <v>2833444</v>
      </c>
      <c r="J9" s="11">
        <v>2255085080.5100002</v>
      </c>
    </row>
    <row r="10" spans="1:10" ht="12" customHeight="1" x14ac:dyDescent="0.2">
      <c r="A10" s="2" t="str">
        <f>"Jan "&amp;RIGHT(A6,4)</f>
        <v>Jan 2025</v>
      </c>
      <c r="B10" s="11">
        <v>246608837.84999999</v>
      </c>
      <c r="C10" s="11">
        <v>1383751858.8699999</v>
      </c>
      <c r="D10" s="11">
        <v>1630360696.72</v>
      </c>
      <c r="E10" s="11" t="s">
        <v>422</v>
      </c>
      <c r="F10" s="11">
        <v>552956100.75999999</v>
      </c>
      <c r="G10" s="11">
        <v>570490.65</v>
      </c>
      <c r="H10" s="11">
        <v>335769946.62</v>
      </c>
      <c r="I10" s="11">
        <v>167282.35</v>
      </c>
      <c r="J10" s="11">
        <v>2519824517.0999999</v>
      </c>
    </row>
    <row r="11" spans="1:10" ht="12" customHeight="1" x14ac:dyDescent="0.2">
      <c r="A11" s="2" t="str">
        <f>"Feb "&amp;RIGHT(A6,4)</f>
        <v>Feb 2025</v>
      </c>
      <c r="B11" s="11">
        <v>251618724.36000001</v>
      </c>
      <c r="C11" s="11">
        <v>1431480593.29</v>
      </c>
      <c r="D11" s="11">
        <v>1683099317.6500001</v>
      </c>
      <c r="E11" s="11" t="s">
        <v>422</v>
      </c>
      <c r="F11" s="11">
        <v>581986673.66999996</v>
      </c>
      <c r="G11" s="11">
        <v>32604.93</v>
      </c>
      <c r="H11" s="11">
        <v>335892463.44</v>
      </c>
      <c r="I11" s="11">
        <v>317915.34000000003</v>
      </c>
      <c r="J11" s="11">
        <v>2601328975.0300002</v>
      </c>
    </row>
    <row r="12" spans="1:10" ht="12" customHeight="1" x14ac:dyDescent="0.2">
      <c r="A12" s="2" t="str">
        <f>"Mar "&amp;RIGHT(A6,4)</f>
        <v>Mar 2025</v>
      </c>
      <c r="B12" s="11">
        <v>256612212.90000001</v>
      </c>
      <c r="C12" s="11">
        <v>1454909395.3399999</v>
      </c>
      <c r="D12" s="11">
        <v>1711521608.24</v>
      </c>
      <c r="E12" s="11" t="s">
        <v>422</v>
      </c>
      <c r="F12" s="11">
        <v>604251813.24000001</v>
      </c>
      <c r="G12" s="11">
        <v>148771.87</v>
      </c>
      <c r="H12" s="11">
        <v>395870443.10000002</v>
      </c>
      <c r="I12" s="11">
        <v>2871533.53</v>
      </c>
      <c r="J12" s="11">
        <v>2714664169.98</v>
      </c>
    </row>
    <row r="13" spans="1:10" ht="12" customHeight="1" x14ac:dyDescent="0.2">
      <c r="A13" s="2" t="str">
        <f>"Apr "&amp;RIGHT(A6,4)</f>
        <v>Apr 2025</v>
      </c>
      <c r="B13" s="11">
        <v>275878199.47000003</v>
      </c>
      <c r="C13" s="11">
        <v>1567338711.8699999</v>
      </c>
      <c r="D13" s="11">
        <v>1843216911.3399999</v>
      </c>
      <c r="E13" s="11" t="s">
        <v>422</v>
      </c>
      <c r="F13" s="11">
        <v>648407080.34000003</v>
      </c>
      <c r="G13" s="11">
        <v>21918.1</v>
      </c>
      <c r="H13" s="11">
        <v>378776853.88</v>
      </c>
      <c r="I13" s="11">
        <v>26929.77</v>
      </c>
      <c r="J13" s="11">
        <v>2870449693.4299998</v>
      </c>
    </row>
    <row r="14" spans="1:10" ht="12" customHeight="1" x14ac:dyDescent="0.2">
      <c r="A14" s="2" t="str">
        <f>"May "&amp;RIGHT(A6,4)</f>
        <v>May 2025</v>
      </c>
      <c r="B14" s="11">
        <v>264082409.25</v>
      </c>
      <c r="C14" s="11">
        <v>1493637590.8299999</v>
      </c>
      <c r="D14" s="11">
        <v>1757720000.0799999</v>
      </c>
      <c r="E14" s="11" t="s">
        <v>422</v>
      </c>
      <c r="F14" s="11">
        <v>628935138.08000004</v>
      </c>
      <c r="G14" s="11">
        <v>3019241.26</v>
      </c>
      <c r="H14" s="11">
        <v>358906351.81</v>
      </c>
      <c r="I14" s="11">
        <v>7940795.8099999996</v>
      </c>
      <c r="J14" s="11">
        <v>2756521527.04</v>
      </c>
    </row>
    <row r="15" spans="1:10" ht="12" customHeight="1" x14ac:dyDescent="0.2">
      <c r="A15" s="2" t="str">
        <f>"Jun "&amp;RIGHT(A6,4)</f>
        <v>Jun 2025</v>
      </c>
      <c r="B15" s="11">
        <v>49209137.289999999</v>
      </c>
      <c r="C15" s="11">
        <v>283620695.14999998</v>
      </c>
      <c r="D15" s="11">
        <v>332829832.44</v>
      </c>
      <c r="E15" s="11" t="s">
        <v>422</v>
      </c>
      <c r="F15" s="11">
        <v>128980299.95</v>
      </c>
      <c r="G15" s="11">
        <v>95373456.150000006</v>
      </c>
      <c r="H15" s="11">
        <v>279436939.56</v>
      </c>
      <c r="I15" s="11">
        <v>244288734.09999999</v>
      </c>
      <c r="J15" s="11">
        <v>1080909262.2</v>
      </c>
    </row>
    <row r="16" spans="1:10" ht="12" customHeight="1" x14ac:dyDescent="0.2">
      <c r="A16" s="2" t="str">
        <f>"Jul "&amp;RIGHT(A6,4)</f>
        <v>Jul 2025</v>
      </c>
      <c r="B16" s="11">
        <v>6256197.21</v>
      </c>
      <c r="C16" s="11">
        <v>43185286.560000002</v>
      </c>
      <c r="D16" s="11">
        <v>49441483.770000003</v>
      </c>
      <c r="E16" s="11" t="s">
        <v>422</v>
      </c>
      <c r="F16" s="11">
        <v>23963556.260000002</v>
      </c>
      <c r="G16" s="11">
        <v>57119851.229999997</v>
      </c>
      <c r="H16" s="11">
        <v>246163931.34999999</v>
      </c>
      <c r="I16" s="11">
        <v>320491823.49000001</v>
      </c>
      <c r="J16" s="11">
        <v>697180646.10000002</v>
      </c>
    </row>
    <row r="17" spans="1:10" ht="12" customHeight="1" x14ac:dyDescent="0.2">
      <c r="A17" s="2" t="str">
        <f>"Aug "&amp;RIGHT(A6,4)</f>
        <v>Aug 2025</v>
      </c>
      <c r="B17" s="11">
        <v>151176001.80000001</v>
      </c>
      <c r="C17" s="11">
        <v>900637041.88999999</v>
      </c>
      <c r="D17" s="11">
        <v>1051813043.6900001</v>
      </c>
      <c r="E17" s="11" t="s">
        <v>422</v>
      </c>
      <c r="F17" s="11">
        <v>358319251.24000001</v>
      </c>
      <c r="G17" s="11">
        <v>4078896.62</v>
      </c>
      <c r="H17" s="11">
        <v>286228155.48000002</v>
      </c>
      <c r="I17" s="11">
        <v>86478005.790000007</v>
      </c>
      <c r="J17" s="11">
        <v>1786917352.8199999</v>
      </c>
    </row>
    <row r="18" spans="1:10" ht="12" customHeight="1" x14ac:dyDescent="0.2">
      <c r="A18" s="2" t="str">
        <f>"Sep "&amp;RIGHT(A6,4)</f>
        <v>Sep 2025</v>
      </c>
      <c r="B18" s="11">
        <v>310658645.76999998</v>
      </c>
      <c r="C18" s="11">
        <v>1769984957.23</v>
      </c>
      <c r="D18" s="11">
        <v>2080643603</v>
      </c>
      <c r="E18" s="11" t="s">
        <v>422</v>
      </c>
      <c r="F18" s="11">
        <v>730134593.79999995</v>
      </c>
      <c r="G18" s="11">
        <v>43529.279999999999</v>
      </c>
      <c r="H18" s="11">
        <v>414445763.86000001</v>
      </c>
      <c r="I18" s="11">
        <v>72974043.629999995</v>
      </c>
      <c r="J18" s="11">
        <v>3298241533.5700002</v>
      </c>
    </row>
    <row r="19" spans="1:10" ht="12" customHeight="1" x14ac:dyDescent="0.2">
      <c r="A19" s="12" t="s">
        <v>55</v>
      </c>
      <c r="B19" s="13">
        <v>2564302277.6500001</v>
      </c>
      <c r="C19" s="13">
        <v>14561488027.5</v>
      </c>
      <c r="D19" s="13">
        <v>17125790305.15</v>
      </c>
      <c r="E19" s="13" t="s">
        <v>422</v>
      </c>
      <c r="F19" s="13">
        <v>6022611036.0299997</v>
      </c>
      <c r="G19" s="13">
        <v>161307119.62</v>
      </c>
      <c r="H19" s="13">
        <v>4068803699.7800002</v>
      </c>
      <c r="I19" s="13">
        <v>739014447.34000003</v>
      </c>
      <c r="J19" s="13">
        <v>28117526607.919998</v>
      </c>
    </row>
    <row r="20" spans="1:10" ht="12" customHeight="1" x14ac:dyDescent="0.2">
      <c r="A20" s="14" t="s">
        <v>424</v>
      </c>
      <c r="B20" s="15">
        <v>2096211432.8699999</v>
      </c>
      <c r="C20" s="15">
        <v>11847680741.82</v>
      </c>
      <c r="D20" s="15">
        <v>13943892174.690001</v>
      </c>
      <c r="E20" s="15" t="s">
        <v>422</v>
      </c>
      <c r="F20" s="15">
        <v>4910193634.7299995</v>
      </c>
      <c r="G20" s="15">
        <v>100064842.48999999</v>
      </c>
      <c r="H20" s="15">
        <v>3121965849.0900002</v>
      </c>
      <c r="I20" s="15">
        <v>259070574.43000001</v>
      </c>
      <c r="J20" s="15">
        <v>22335187075.43</v>
      </c>
    </row>
    <row r="21" spans="1:10" ht="12" customHeight="1" x14ac:dyDescent="0.2">
      <c r="A21" s="3" t="str">
        <f>"FY "&amp;RIGHT(A6,4)+1</f>
        <v>FY 2026</v>
      </c>
    </row>
    <row r="22" spans="1:10" ht="12" customHeight="1" x14ac:dyDescent="0.2">
      <c r="A22" s="2" t="str">
        <f>"Oct "&amp;RIGHT(A6,4)</f>
        <v>Oct 2025</v>
      </c>
      <c r="B22" s="11">
        <v>314046515.69999999</v>
      </c>
      <c r="C22" s="11">
        <v>1768257341.9000001</v>
      </c>
      <c r="D22" s="11">
        <v>2082303857.5999999</v>
      </c>
      <c r="E22" s="11" t="s">
        <v>422</v>
      </c>
      <c r="F22" s="11">
        <v>738000638.10000002</v>
      </c>
      <c r="G22" s="11">
        <v>155241.79999999999</v>
      </c>
      <c r="H22" s="11">
        <v>405635065.67000002</v>
      </c>
      <c r="I22" s="11">
        <v>39468.410000000003</v>
      </c>
      <c r="J22" s="11">
        <v>3226134271.5799999</v>
      </c>
    </row>
    <row r="23" spans="1:10" ht="12" customHeight="1" x14ac:dyDescent="0.2">
      <c r="A23" s="2" t="str">
        <f>"Nov "&amp;RIGHT(A6,4)</f>
        <v>Nov 2025</v>
      </c>
      <c r="B23" s="11">
        <v>230504500.06999999</v>
      </c>
      <c r="C23" s="11">
        <v>1295502748.1800001</v>
      </c>
      <c r="D23" s="11">
        <v>1526007248.25</v>
      </c>
      <c r="E23" s="11" t="s">
        <v>422</v>
      </c>
      <c r="F23" s="11">
        <v>552461904.30999994</v>
      </c>
      <c r="G23" s="11">
        <v>0</v>
      </c>
      <c r="H23" s="11">
        <v>311065657.88</v>
      </c>
      <c r="I23" s="11">
        <v>5801.33</v>
      </c>
      <c r="J23" s="11">
        <v>2389540611.77</v>
      </c>
    </row>
    <row r="24" spans="1:10" ht="12" customHeight="1" x14ac:dyDescent="0.2">
      <c r="A24" s="2" t="str">
        <f>"Dec "&amp;RIGHT(A6,4)</f>
        <v>Dec 2025</v>
      </c>
      <c r="B24" s="11">
        <v>219287800.03999999</v>
      </c>
      <c r="C24" s="11">
        <v>1234607094.28</v>
      </c>
      <c r="D24" s="11">
        <v>1453894894.3199999</v>
      </c>
      <c r="E24" s="11" t="s">
        <v>422</v>
      </c>
      <c r="F24" s="11">
        <v>505487234.31999999</v>
      </c>
      <c r="G24" s="11">
        <v>1690519.86</v>
      </c>
      <c r="H24" s="11">
        <v>356984385.50999999</v>
      </c>
      <c r="I24" s="11">
        <v>2350327.87</v>
      </c>
      <c r="J24" s="11">
        <v>2320407361.8800001</v>
      </c>
    </row>
    <row r="25" spans="1:10" ht="12" customHeight="1" x14ac:dyDescent="0.2">
      <c r="A25" s="2" t="str">
        <f>"Jan "&amp;RIGHT(A6,4)+1</f>
        <v>Jan 2026</v>
      </c>
      <c r="B25" s="11">
        <v>244268798.66</v>
      </c>
      <c r="C25" s="11">
        <v>1372357206.9300001</v>
      </c>
      <c r="D25" s="11">
        <v>1616626005.5899999</v>
      </c>
      <c r="E25" s="11" t="s">
        <v>422</v>
      </c>
      <c r="F25" s="11">
        <v>552169946.45000005</v>
      </c>
      <c r="G25" s="11">
        <v>573068.81999999995</v>
      </c>
      <c r="H25" s="11">
        <v>332757181.56</v>
      </c>
      <c r="I25" s="11">
        <v>771677.15</v>
      </c>
      <c r="J25" s="11">
        <v>2502897879.5700002</v>
      </c>
    </row>
    <row r="26" spans="1:10" ht="12" customHeight="1" x14ac:dyDescent="0.2">
      <c r="A26" s="2" t="str">
        <f>"Feb "&amp;RIGHT(A6,4)+1</f>
        <v>Feb 2026</v>
      </c>
      <c r="B26" s="11">
        <v>258899905.31999999</v>
      </c>
      <c r="C26" s="11">
        <v>1463279915.3299999</v>
      </c>
      <c r="D26" s="11">
        <v>1722179820.6500001</v>
      </c>
      <c r="E26" s="11" t="s">
        <v>422</v>
      </c>
      <c r="F26" s="11">
        <v>599029096.25999999</v>
      </c>
      <c r="G26" s="11">
        <v>113491.39</v>
      </c>
      <c r="H26" s="11">
        <v>347976171.25</v>
      </c>
      <c r="I26" s="11">
        <v>243428.53</v>
      </c>
      <c r="J26" s="11">
        <v>2669542008.0799999</v>
      </c>
    </row>
    <row r="27" spans="1:10" ht="12" customHeight="1" x14ac:dyDescent="0.2">
      <c r="A27" s="2" t="str">
        <f>"Mar "&amp;RIGHT(A6,4)+1</f>
        <v>Mar 2026</v>
      </c>
      <c r="B27" s="11">
        <v>274937474.17000002</v>
      </c>
      <c r="C27" s="11">
        <v>1551887409.5699999</v>
      </c>
      <c r="D27" s="11">
        <v>1826824883.74</v>
      </c>
      <c r="E27" s="11" t="s">
        <v>422</v>
      </c>
      <c r="F27" s="11">
        <v>641486599.84000003</v>
      </c>
      <c r="G27" s="11">
        <v>167508.12</v>
      </c>
      <c r="H27" s="11">
        <v>425542018.48000002</v>
      </c>
      <c r="I27" s="11">
        <v>3626181.59</v>
      </c>
      <c r="J27" s="11">
        <v>2897647191.77</v>
      </c>
    </row>
    <row r="28" spans="1:10" ht="12" customHeight="1" x14ac:dyDescent="0.2">
      <c r="A28" s="2" t="str">
        <f>"Apr "&amp;RIGHT(A6,4)+1</f>
        <v>Apr 2026</v>
      </c>
      <c r="B28" s="11">
        <v>279178480.68000001</v>
      </c>
      <c r="C28" s="11">
        <v>1586389350.8399999</v>
      </c>
      <c r="D28" s="11">
        <v>1865567831.52</v>
      </c>
      <c r="E28" s="11" t="s">
        <v>422</v>
      </c>
      <c r="F28" s="11">
        <v>658262238.53999996</v>
      </c>
      <c r="G28" s="11">
        <v>30652.5</v>
      </c>
      <c r="H28" s="11">
        <v>386773092.87</v>
      </c>
      <c r="I28" s="11">
        <v>53750.34</v>
      </c>
      <c r="J28" s="11">
        <v>2910687565.77</v>
      </c>
    </row>
    <row r="29" spans="1:10" ht="12" customHeight="1" x14ac:dyDescent="0.2">
      <c r="A29" s="2" t="str">
        <f>"May "&amp;RIGHT(A6,4)+1</f>
        <v>May 2026</v>
      </c>
      <c r="B29" s="11">
        <v>253358668.06999999</v>
      </c>
      <c r="C29" s="11">
        <v>1426586090.3399999</v>
      </c>
      <c r="D29" s="11">
        <v>1679944758.4100001</v>
      </c>
      <c r="E29" s="11" t="s">
        <v>422</v>
      </c>
      <c r="F29" s="11">
        <v>603987905.33000004</v>
      </c>
      <c r="G29" s="11">
        <v>2646917.87</v>
      </c>
      <c r="H29" s="11">
        <v>343473905.26999998</v>
      </c>
      <c r="I29" s="11">
        <v>10451231.130000001</v>
      </c>
      <c r="J29" s="11">
        <v>2640504718.0100002</v>
      </c>
    </row>
    <row r="30" spans="1:10" ht="12" customHeight="1" x14ac:dyDescent="0.2">
      <c r="A30" s="2" t="str">
        <f>"Jun "&amp;RIGHT(A6,4)+1</f>
        <v>Jun 2026</v>
      </c>
      <c r="B30" s="11">
        <v>57947758.7245</v>
      </c>
      <c r="C30" s="11">
        <v>330070806.85909998</v>
      </c>
      <c r="D30" s="11">
        <v>388018565.58359998</v>
      </c>
      <c r="E30" s="11" t="s">
        <v>422</v>
      </c>
      <c r="F30" s="11">
        <v>149645701.75</v>
      </c>
      <c r="G30" s="11">
        <v>96135585.170000002</v>
      </c>
      <c r="H30" s="11">
        <v>309727142.87</v>
      </c>
      <c r="I30" s="11">
        <v>303752932.56999999</v>
      </c>
      <c r="J30" s="11">
        <v>1247279927.9435999</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2132429901.4345</v>
      </c>
      <c r="C34" s="13">
        <v>12028937964.229099</v>
      </c>
      <c r="D34" s="13">
        <v>14161367865.663601</v>
      </c>
      <c r="E34" s="13" t="s">
        <v>422</v>
      </c>
      <c r="F34" s="13">
        <v>5000531264.8999996</v>
      </c>
      <c r="G34" s="13">
        <v>101512985.53</v>
      </c>
      <c r="H34" s="13">
        <v>3219934621.3600001</v>
      </c>
      <c r="I34" s="13">
        <v>321294798.92000002</v>
      </c>
      <c r="J34" s="13">
        <v>22804641536.3736</v>
      </c>
    </row>
    <row r="35" spans="1:10" ht="12" customHeight="1" x14ac:dyDescent="0.2">
      <c r="A35" s="14" t="str">
        <f>"Total "&amp;MID(A20,7,LEN(A20)-13)&amp;" Months"</f>
        <v>Total 9 Months</v>
      </c>
      <c r="B35" s="15">
        <v>2132429901.4345</v>
      </c>
      <c r="C35" s="15">
        <v>12028937964.229099</v>
      </c>
      <c r="D35" s="15">
        <v>14161367865.663601</v>
      </c>
      <c r="E35" s="15" t="s">
        <v>422</v>
      </c>
      <c r="F35" s="15">
        <v>5000531264.8999996</v>
      </c>
      <c r="G35" s="15">
        <v>101512985.53</v>
      </c>
      <c r="H35" s="15">
        <v>3219934621.3600001</v>
      </c>
      <c r="I35" s="15">
        <v>321294798.92000002</v>
      </c>
      <c r="J35" s="15">
        <v>22804641536.3736</v>
      </c>
    </row>
    <row r="36" spans="1:10" ht="12" customHeight="1" x14ac:dyDescent="0.2">
      <c r="A36" s="75"/>
      <c r="B36" s="75"/>
      <c r="C36" s="75"/>
      <c r="D36" s="75"/>
      <c r="E36" s="75"/>
      <c r="F36" s="75"/>
      <c r="G36" s="75"/>
      <c r="H36" s="75"/>
      <c r="I36" s="75"/>
    </row>
    <row r="37" spans="1:10" ht="69.95" customHeight="1" x14ac:dyDescent="0.2">
      <c r="A37" s="117" t="s">
        <v>441</v>
      </c>
      <c r="B37" s="117"/>
      <c r="C37" s="117"/>
      <c r="D37" s="117"/>
      <c r="E37" s="117"/>
      <c r="F37" s="117"/>
      <c r="G37" s="117"/>
      <c r="H37" s="117"/>
      <c r="I37" s="117"/>
      <c r="J37" s="117"/>
    </row>
  </sheetData>
  <mergeCells count="13">
    <mergeCell ref="B5:J5"/>
    <mergeCell ref="A36:I36"/>
    <mergeCell ref="A37:J37"/>
    <mergeCell ref="J3:J4"/>
    <mergeCell ref="A1:I1"/>
    <mergeCell ref="A2:I2"/>
    <mergeCell ref="I3:I4"/>
    <mergeCell ref="A3:A4"/>
    <mergeCell ref="B3:D3"/>
    <mergeCell ref="E3:E4"/>
    <mergeCell ref="F3:F4"/>
    <mergeCell ref="G3:G4"/>
    <mergeCell ref="H3:H4"/>
  </mergeCells>
  <phoneticPr fontId="0" type="noConversion"/>
  <pageMargins left="0.75" right="0.5" top="0.75" bottom="0.5" header="0.5" footer="0.25"/>
  <pageSetup orientation="landscape"/>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R37"/>
  <sheetViews>
    <sheetView showGridLines="0" zoomScaleNormal="100" workbookViewId="0">
      <selection sqref="A1:H1"/>
    </sheetView>
  </sheetViews>
  <sheetFormatPr defaultRowHeight="12.75" x14ac:dyDescent="0.2"/>
  <cols>
    <col min="1" max="6" width="11.42578125" customWidth="1"/>
    <col min="7" max="7" width="12.28515625" customWidth="1"/>
    <col min="8" max="9" width="11.42578125" customWidth="1"/>
    <col min="14" max="14" width="8.85546875" customWidth="1"/>
  </cols>
  <sheetData>
    <row r="1" spans="1:18" ht="12" customHeight="1" x14ac:dyDescent="0.2">
      <c r="A1" s="81" t="s">
        <v>426</v>
      </c>
      <c r="B1" s="81"/>
      <c r="C1" s="81"/>
      <c r="D1" s="81"/>
      <c r="E1" s="81"/>
      <c r="F1" s="81"/>
      <c r="G1" s="81"/>
      <c r="H1" s="81"/>
      <c r="I1" s="73">
        <v>46276</v>
      </c>
      <c r="J1" s="76"/>
      <c r="K1" s="76"/>
      <c r="L1" s="76"/>
      <c r="M1" s="76"/>
      <c r="N1" s="76"/>
      <c r="O1" s="76"/>
      <c r="P1" s="76"/>
      <c r="Q1" s="76"/>
      <c r="R1" s="118"/>
    </row>
    <row r="2" spans="1:18" ht="12" customHeight="1" x14ac:dyDescent="0.2">
      <c r="A2" s="82" t="s">
        <v>220</v>
      </c>
      <c r="B2" s="82"/>
      <c r="C2" s="82"/>
      <c r="D2" s="82"/>
      <c r="E2" s="82"/>
      <c r="F2" s="82"/>
      <c r="G2" s="82"/>
      <c r="H2" s="82"/>
      <c r="I2" s="1"/>
    </row>
    <row r="3" spans="1:18" ht="24" customHeight="1" x14ac:dyDescent="0.2">
      <c r="A3" s="77" t="s">
        <v>50</v>
      </c>
      <c r="B3" s="79" t="s">
        <v>132</v>
      </c>
      <c r="C3" s="79" t="s">
        <v>19</v>
      </c>
      <c r="D3" s="79" t="s">
        <v>133</v>
      </c>
      <c r="E3" s="79" t="s">
        <v>134</v>
      </c>
      <c r="F3" s="79" t="s">
        <v>135</v>
      </c>
      <c r="G3" s="79" t="s">
        <v>221</v>
      </c>
      <c r="H3" s="79" t="s">
        <v>222</v>
      </c>
      <c r="I3" s="83" t="s">
        <v>138</v>
      </c>
    </row>
    <row r="4" spans="1:18" ht="24" customHeight="1" x14ac:dyDescent="0.2">
      <c r="A4" s="78"/>
      <c r="B4" s="80"/>
      <c r="C4" s="80"/>
      <c r="D4" s="80"/>
      <c r="E4" s="80"/>
      <c r="F4" s="80"/>
      <c r="G4" s="80"/>
      <c r="H4" s="80"/>
      <c r="I4" s="84"/>
    </row>
    <row r="5" spans="1:18" ht="12" customHeight="1" x14ac:dyDescent="0.2">
      <c r="A5" s="1"/>
      <c r="B5" s="75" t="str">
        <f>REPT("-",90)&amp;" Dollars "&amp;REPT("-",94)</f>
        <v>------------------------------------------------------------------------------------------ Dollars ----------------------------------------------------------------------------------------------</v>
      </c>
      <c r="C5" s="75"/>
      <c r="D5" s="75"/>
      <c r="E5" s="75"/>
      <c r="F5" s="75"/>
      <c r="G5" s="75"/>
      <c r="H5" s="75"/>
      <c r="I5" s="75"/>
    </row>
    <row r="6" spans="1:18" ht="12" customHeight="1" x14ac:dyDescent="0.2">
      <c r="A6" s="3" t="s">
        <v>423</v>
      </c>
    </row>
    <row r="7" spans="1:18" ht="12" customHeight="1" x14ac:dyDescent="0.2">
      <c r="A7" s="2" t="str">
        <f>"Oct "&amp;RIGHT(A6,4)-1</f>
        <v>Oct 2024</v>
      </c>
      <c r="B7" s="11">
        <v>2242922114.1300001</v>
      </c>
      <c r="C7" s="11" t="s">
        <v>422</v>
      </c>
      <c r="D7" s="11">
        <v>712118728.71000004</v>
      </c>
      <c r="E7" s="11">
        <v>387883485.20999998</v>
      </c>
      <c r="F7" s="11">
        <v>556347.93999999994</v>
      </c>
      <c r="G7" s="11" t="s">
        <v>422</v>
      </c>
      <c r="H7" s="11" t="s">
        <v>422</v>
      </c>
      <c r="I7" s="11">
        <v>3343480675.9899998</v>
      </c>
    </row>
    <row r="8" spans="1:18" ht="12" customHeight="1" x14ac:dyDescent="0.2">
      <c r="A8" s="2" t="str">
        <f>"Nov "&amp;RIGHT(A6,4)-1</f>
        <v>Nov 2024</v>
      </c>
      <c r="B8" s="11">
        <v>1717396859.02</v>
      </c>
      <c r="C8" s="11" t="s">
        <v>422</v>
      </c>
      <c r="D8" s="11">
        <v>557833944.03999996</v>
      </c>
      <c r="E8" s="11">
        <v>311241482.48000002</v>
      </c>
      <c r="F8" s="11">
        <v>72573.600000000006</v>
      </c>
      <c r="G8" s="11" t="s">
        <v>422</v>
      </c>
      <c r="H8" s="11" t="s">
        <v>422</v>
      </c>
      <c r="I8" s="11">
        <v>2586544859.1399999</v>
      </c>
    </row>
    <row r="9" spans="1:18" ht="12" customHeight="1" x14ac:dyDescent="0.2">
      <c r="A9" s="2" t="str">
        <f>"Dec "&amp;RIGHT(A6,4)-1</f>
        <v>Dec 2024</v>
      </c>
      <c r="B9" s="11">
        <v>1550213751.3900001</v>
      </c>
      <c r="C9" s="11" t="s">
        <v>422</v>
      </c>
      <c r="D9" s="11">
        <v>495048768.44999999</v>
      </c>
      <c r="E9" s="11">
        <v>372669617.10000002</v>
      </c>
      <c r="F9" s="11">
        <v>2859572.08</v>
      </c>
      <c r="G9" s="11">
        <v>52039688</v>
      </c>
      <c r="H9" s="11">
        <v>96790678</v>
      </c>
      <c r="I9" s="11">
        <v>2569622075.02</v>
      </c>
    </row>
    <row r="10" spans="1:18" ht="12" customHeight="1" x14ac:dyDescent="0.2">
      <c r="A10" s="2" t="str">
        <f>"Jan "&amp;RIGHT(A6,4)</f>
        <v>Jan 2025</v>
      </c>
      <c r="B10" s="11">
        <v>1798238051.6199999</v>
      </c>
      <c r="C10" s="11" t="s">
        <v>422</v>
      </c>
      <c r="D10" s="11">
        <v>553155404.98000002</v>
      </c>
      <c r="E10" s="11">
        <v>336182160.82999998</v>
      </c>
      <c r="F10" s="11">
        <v>180232.45</v>
      </c>
      <c r="G10" s="11" t="s">
        <v>422</v>
      </c>
      <c r="H10" s="11" t="s">
        <v>422</v>
      </c>
      <c r="I10" s="11">
        <v>2687755849.8800001</v>
      </c>
    </row>
    <row r="11" spans="1:18" ht="12" customHeight="1" x14ac:dyDescent="0.2">
      <c r="A11" s="2" t="str">
        <f>"Feb "&amp;RIGHT(A6,4)</f>
        <v>Feb 2025</v>
      </c>
      <c r="B11" s="11">
        <v>1820127903.99</v>
      </c>
      <c r="C11" s="11" t="s">
        <v>422</v>
      </c>
      <c r="D11" s="11">
        <v>581999098.66999996</v>
      </c>
      <c r="E11" s="11">
        <v>336176163.93000001</v>
      </c>
      <c r="F11" s="11">
        <v>318835.65999999997</v>
      </c>
      <c r="G11" s="11" t="s">
        <v>422</v>
      </c>
      <c r="H11" s="11" t="s">
        <v>422</v>
      </c>
      <c r="I11" s="11">
        <v>2738622002.25</v>
      </c>
    </row>
    <row r="12" spans="1:18" ht="12" customHeight="1" x14ac:dyDescent="0.2">
      <c r="A12" s="2" t="str">
        <f>"Mar "&amp;RIGHT(A6,4)</f>
        <v>Mar 2025</v>
      </c>
      <c r="B12" s="11">
        <v>1832365094.6400001</v>
      </c>
      <c r="C12" s="11" t="s">
        <v>422</v>
      </c>
      <c r="D12" s="11">
        <v>604301243.44000006</v>
      </c>
      <c r="E12" s="11">
        <v>441161537.19999999</v>
      </c>
      <c r="F12" s="11">
        <v>2982841.27</v>
      </c>
      <c r="G12" s="11">
        <v>66211517</v>
      </c>
      <c r="H12" s="11">
        <v>54010920</v>
      </c>
      <c r="I12" s="11">
        <v>3001033153.5500002</v>
      </c>
    </row>
    <row r="13" spans="1:18" ht="12" customHeight="1" x14ac:dyDescent="0.2">
      <c r="A13" s="2" t="str">
        <f>"Apr "&amp;RIGHT(A6,4)</f>
        <v>Apr 2025</v>
      </c>
      <c r="B13" s="11">
        <v>1927459014.98</v>
      </c>
      <c r="C13" s="11" t="s">
        <v>422</v>
      </c>
      <c r="D13" s="11">
        <v>648407472.25999999</v>
      </c>
      <c r="E13" s="11">
        <v>378963863.79000002</v>
      </c>
      <c r="F13" s="11">
        <v>385938.97</v>
      </c>
      <c r="G13" s="11" t="s">
        <v>422</v>
      </c>
      <c r="H13" s="11" t="s">
        <v>422</v>
      </c>
      <c r="I13" s="11">
        <v>2955216290</v>
      </c>
    </row>
    <row r="14" spans="1:18" ht="12" customHeight="1" x14ac:dyDescent="0.2">
      <c r="A14" s="2" t="str">
        <f>"May "&amp;RIGHT(A6,4)</f>
        <v>May 2025</v>
      </c>
      <c r="B14" s="11">
        <v>1812816903.22</v>
      </c>
      <c r="C14" s="11" t="s">
        <v>422</v>
      </c>
      <c r="D14" s="11">
        <v>629926317.99000001</v>
      </c>
      <c r="E14" s="11">
        <v>358906351.81</v>
      </c>
      <c r="F14" s="11">
        <v>7940795.8099999996</v>
      </c>
      <c r="G14" s="11" t="s">
        <v>422</v>
      </c>
      <c r="H14" s="11" t="s">
        <v>422</v>
      </c>
      <c r="I14" s="11">
        <v>2809590368.8299999</v>
      </c>
    </row>
    <row r="15" spans="1:18" ht="12" customHeight="1" x14ac:dyDescent="0.2">
      <c r="A15" s="2" t="str">
        <f>"Jun "&amp;RIGHT(A6,4)</f>
        <v>Jun 2025</v>
      </c>
      <c r="B15" s="11">
        <v>431086856.89999998</v>
      </c>
      <c r="C15" s="11" t="s">
        <v>422</v>
      </c>
      <c r="D15" s="11">
        <v>157568005.03999999</v>
      </c>
      <c r="E15" s="11">
        <v>330552383.56</v>
      </c>
      <c r="F15" s="11">
        <v>244288734.09999999</v>
      </c>
      <c r="G15" s="11">
        <v>74978362</v>
      </c>
      <c r="H15" s="11">
        <v>52979699</v>
      </c>
      <c r="I15" s="11">
        <v>1291454040.5999999</v>
      </c>
    </row>
    <row r="16" spans="1:18" ht="12" customHeight="1" x14ac:dyDescent="0.2">
      <c r="A16" s="2" t="str">
        <f>"Jul "&amp;RIGHT(A6,4)</f>
        <v>Jul 2025</v>
      </c>
      <c r="B16" s="11">
        <v>265736516.98500001</v>
      </c>
      <c r="C16" s="11" t="s">
        <v>422</v>
      </c>
      <c r="D16" s="11">
        <v>40804115.960000001</v>
      </c>
      <c r="E16" s="11">
        <v>246603550.88999999</v>
      </c>
      <c r="F16" s="11">
        <v>320645316.02999997</v>
      </c>
      <c r="G16" s="11" t="s">
        <v>422</v>
      </c>
      <c r="H16" s="11" t="s">
        <v>422</v>
      </c>
      <c r="I16" s="11">
        <v>873789499.86500001</v>
      </c>
    </row>
    <row r="17" spans="1:9" ht="12" customHeight="1" x14ac:dyDescent="0.2">
      <c r="A17" s="2" t="str">
        <f>"Aug "&amp;RIGHT(A6,4)</f>
        <v>Aug 2025</v>
      </c>
      <c r="B17" s="11">
        <v>1246612137.1400001</v>
      </c>
      <c r="C17" s="11" t="s">
        <v>422</v>
      </c>
      <c r="D17" s="11">
        <v>359491711.36000001</v>
      </c>
      <c r="E17" s="11">
        <v>286377989.67000002</v>
      </c>
      <c r="F17" s="11">
        <v>86676844.439999998</v>
      </c>
      <c r="G17" s="11" t="s">
        <v>422</v>
      </c>
      <c r="H17" s="11" t="s">
        <v>422</v>
      </c>
      <c r="I17" s="11">
        <v>1979158682.6099999</v>
      </c>
    </row>
    <row r="18" spans="1:9" ht="12" customHeight="1" x14ac:dyDescent="0.2">
      <c r="A18" s="2" t="str">
        <f>"Sep "&amp;RIGHT(A6,4)</f>
        <v>Sep 2025</v>
      </c>
      <c r="B18" s="11">
        <v>2253629113.4400001</v>
      </c>
      <c r="C18" s="11" t="s">
        <v>422</v>
      </c>
      <c r="D18" s="11">
        <v>730148996.86000001</v>
      </c>
      <c r="E18" s="11">
        <v>470646032.42000002</v>
      </c>
      <c r="F18" s="11">
        <v>72974646.909999996</v>
      </c>
      <c r="G18" s="11">
        <v>227934955</v>
      </c>
      <c r="H18" s="11">
        <v>41591727</v>
      </c>
      <c r="I18" s="11">
        <v>3796925471.6300001</v>
      </c>
    </row>
    <row r="19" spans="1:9" ht="12" customHeight="1" x14ac:dyDescent="0.2">
      <c r="A19" s="12" t="s">
        <v>55</v>
      </c>
      <c r="B19" s="13">
        <v>18898604317.455002</v>
      </c>
      <c r="C19" s="13" t="s">
        <v>422</v>
      </c>
      <c r="D19" s="13">
        <v>6070803807.7600002</v>
      </c>
      <c r="E19" s="13">
        <v>4257364618.8899999</v>
      </c>
      <c r="F19" s="13">
        <v>739882679.25999999</v>
      </c>
      <c r="G19" s="13">
        <v>421164522</v>
      </c>
      <c r="H19" s="13">
        <v>245373024</v>
      </c>
      <c r="I19" s="13">
        <v>30633192969.365002</v>
      </c>
    </row>
    <row r="20" spans="1:9" ht="12" customHeight="1" x14ac:dyDescent="0.2">
      <c r="A20" s="14" t="s">
        <v>424</v>
      </c>
      <c r="B20" s="15">
        <v>15132626549.889999</v>
      </c>
      <c r="C20" s="15" t="s">
        <v>422</v>
      </c>
      <c r="D20" s="15">
        <v>4940358983.5799999</v>
      </c>
      <c r="E20" s="15">
        <v>3253737045.9099998</v>
      </c>
      <c r="F20" s="15">
        <v>259585871.88</v>
      </c>
      <c r="G20" s="15">
        <v>193229567</v>
      </c>
      <c r="H20" s="15">
        <v>203781297</v>
      </c>
      <c r="I20" s="15">
        <v>23983319315.259998</v>
      </c>
    </row>
    <row r="21" spans="1:9" ht="12" customHeight="1" x14ac:dyDescent="0.2">
      <c r="A21" s="3" t="str">
        <f>"FY "&amp;RIGHT(A6,4)+1</f>
        <v>FY 2026</v>
      </c>
    </row>
    <row r="22" spans="1:9" ht="12" customHeight="1" x14ac:dyDescent="0.2">
      <c r="A22" s="2" t="str">
        <f>"Oct "&amp;RIGHT(A6,4)</f>
        <v>Oct 2025</v>
      </c>
      <c r="B22" s="11">
        <v>2320733187.1350002</v>
      </c>
      <c r="C22" s="11" t="s">
        <v>422</v>
      </c>
      <c r="D22" s="11">
        <v>738053458.13999999</v>
      </c>
      <c r="E22" s="11">
        <v>406038007.12</v>
      </c>
      <c r="F22" s="11">
        <v>39468.410000000003</v>
      </c>
      <c r="G22" s="11" t="s">
        <v>422</v>
      </c>
      <c r="H22" s="11" t="s">
        <v>422</v>
      </c>
      <c r="I22" s="11">
        <v>3464864120.8049998</v>
      </c>
    </row>
    <row r="23" spans="1:9" ht="12" customHeight="1" x14ac:dyDescent="0.2">
      <c r="A23" s="2" t="str">
        <f>"Nov "&amp;RIGHT(A6,4)</f>
        <v>Nov 2025</v>
      </c>
      <c r="B23" s="11">
        <v>1704141509.2349999</v>
      </c>
      <c r="C23" s="11" t="s">
        <v>422</v>
      </c>
      <c r="D23" s="11">
        <v>552461904.30999994</v>
      </c>
      <c r="E23" s="11">
        <v>311112352.68000001</v>
      </c>
      <c r="F23" s="11">
        <v>10237.969999999999</v>
      </c>
      <c r="G23" s="11" t="s">
        <v>422</v>
      </c>
      <c r="H23" s="11" t="s">
        <v>422</v>
      </c>
      <c r="I23" s="11">
        <v>2567726004.1950002</v>
      </c>
    </row>
    <row r="24" spans="1:9" ht="12" customHeight="1" x14ac:dyDescent="0.2">
      <c r="A24" s="2" t="str">
        <f>"Dec "&amp;RIGHT(A6,4)</f>
        <v>Dec 2025</v>
      </c>
      <c r="B24" s="11">
        <v>1593237540.3599999</v>
      </c>
      <c r="C24" s="11" t="s">
        <v>422</v>
      </c>
      <c r="D24" s="11">
        <v>506130086.5</v>
      </c>
      <c r="E24" s="11">
        <v>388400815.41000003</v>
      </c>
      <c r="F24" s="11">
        <v>2354019.69</v>
      </c>
      <c r="G24" s="11">
        <v>50639271</v>
      </c>
      <c r="H24" s="11">
        <v>103451576</v>
      </c>
      <c r="I24" s="11">
        <v>2644213308.96</v>
      </c>
    </row>
    <row r="25" spans="1:9" ht="12" customHeight="1" x14ac:dyDescent="0.2">
      <c r="A25" s="2" t="str">
        <f>"Jan "&amp;RIGHT(A6,4)+1</f>
        <v>Jan 2026</v>
      </c>
      <c r="B25" s="11">
        <v>1771070645.2249999</v>
      </c>
      <c r="C25" s="11" t="s">
        <v>422</v>
      </c>
      <c r="D25" s="11">
        <v>552368391.64999998</v>
      </c>
      <c r="E25" s="11">
        <v>332790092.11000001</v>
      </c>
      <c r="F25" s="11">
        <v>926324.69</v>
      </c>
      <c r="G25" s="11" t="s">
        <v>422</v>
      </c>
      <c r="H25" s="11" t="s">
        <v>422</v>
      </c>
      <c r="I25" s="11">
        <v>2657155453.6750002</v>
      </c>
    </row>
    <row r="26" spans="1:9" ht="12" customHeight="1" x14ac:dyDescent="0.2">
      <c r="A26" s="2" t="str">
        <f>"Feb "&amp;RIGHT(A6,4)+1</f>
        <v>Feb 2026</v>
      </c>
      <c r="B26" s="11">
        <v>1846808298.5650001</v>
      </c>
      <c r="C26" s="11" t="s">
        <v>422</v>
      </c>
      <c r="D26" s="11">
        <v>599062735.74000001</v>
      </c>
      <c r="E26" s="11">
        <v>347997019.18000001</v>
      </c>
      <c r="F26" s="11">
        <v>243428.53</v>
      </c>
      <c r="G26" s="11" t="s">
        <v>422</v>
      </c>
      <c r="H26" s="11" t="s">
        <v>422</v>
      </c>
      <c r="I26" s="11">
        <v>2794111482.0149999</v>
      </c>
    </row>
    <row r="27" spans="1:9" ht="12" customHeight="1" x14ac:dyDescent="0.2">
      <c r="A27" s="2" t="str">
        <f>"Mar "&amp;RIGHT(A6,4)+1</f>
        <v>Mar 2026</v>
      </c>
      <c r="B27" s="11">
        <v>1921579146.075</v>
      </c>
      <c r="C27" s="11" t="s">
        <v>422</v>
      </c>
      <c r="D27" s="11">
        <v>641540676.63999999</v>
      </c>
      <c r="E27" s="11">
        <v>476186705.18000001</v>
      </c>
      <c r="F27" s="11">
        <v>3690064.94</v>
      </c>
      <c r="G27" s="11">
        <v>58707350</v>
      </c>
      <c r="H27" s="11">
        <v>47191528</v>
      </c>
      <c r="I27" s="11">
        <v>3148895470.835</v>
      </c>
    </row>
    <row r="28" spans="1:9" ht="12" customHeight="1" x14ac:dyDescent="0.2">
      <c r="A28" s="2" t="str">
        <f>"Apr "&amp;RIGHT(A6,4)+1</f>
        <v>Apr 2026</v>
      </c>
      <c r="B28" s="11">
        <v>1954875032.1300001</v>
      </c>
      <c r="C28" s="11" t="s">
        <v>422</v>
      </c>
      <c r="D28" s="11">
        <v>658267256.75999999</v>
      </c>
      <c r="E28" s="11">
        <v>386819623.31999999</v>
      </c>
      <c r="F28" s="11">
        <v>183316.43</v>
      </c>
      <c r="G28" s="11" t="s">
        <v>422</v>
      </c>
      <c r="H28" s="11" t="s">
        <v>422</v>
      </c>
      <c r="I28" s="11">
        <v>3000145228.6399999</v>
      </c>
    </row>
    <row r="29" spans="1:9" ht="12" customHeight="1" x14ac:dyDescent="0.2">
      <c r="A29" s="2" t="str">
        <f>"May "&amp;RIGHT(A6,4)+1</f>
        <v>May 2026</v>
      </c>
      <c r="B29" s="11">
        <v>1736199787.8399999</v>
      </c>
      <c r="C29" s="11" t="s">
        <v>422</v>
      </c>
      <c r="D29" s="11">
        <v>604884317.26999998</v>
      </c>
      <c r="E29" s="11">
        <v>343473905.26999998</v>
      </c>
      <c r="F29" s="11">
        <v>10452084.17</v>
      </c>
      <c r="G29" s="11" t="s">
        <v>422</v>
      </c>
      <c r="H29" s="11" t="s">
        <v>422</v>
      </c>
      <c r="I29" s="11">
        <v>2695010094.5500002</v>
      </c>
    </row>
    <row r="30" spans="1:9" ht="12" customHeight="1" x14ac:dyDescent="0.2">
      <c r="A30" s="2" t="str">
        <f>"Jun "&amp;RIGHT(A6,4)+1</f>
        <v>Jun 2026</v>
      </c>
      <c r="B30" s="11">
        <v>488307004.95359999</v>
      </c>
      <c r="C30" s="11" t="s">
        <v>422</v>
      </c>
      <c r="D30" s="11">
        <v>178292734.09999999</v>
      </c>
      <c r="E30" s="11">
        <v>360989419.87</v>
      </c>
      <c r="F30" s="11">
        <v>303776977.56999999</v>
      </c>
      <c r="G30" s="11">
        <v>83266590</v>
      </c>
      <c r="H30" s="11">
        <v>46602682</v>
      </c>
      <c r="I30" s="11">
        <v>1461235408.4935999</v>
      </c>
    </row>
    <row r="31" spans="1:9" ht="12" customHeight="1" x14ac:dyDescent="0.2">
      <c r="A31" s="2" t="str">
        <f>"Jul "&amp;RIGHT(A6,4)+1</f>
        <v>Jul 2026</v>
      </c>
      <c r="B31" s="11" t="s">
        <v>422</v>
      </c>
      <c r="C31" s="11" t="s">
        <v>422</v>
      </c>
      <c r="D31" s="11" t="s">
        <v>422</v>
      </c>
      <c r="E31" s="11" t="s">
        <v>422</v>
      </c>
      <c r="F31" s="11" t="s">
        <v>422</v>
      </c>
      <c r="G31" s="11" t="s">
        <v>422</v>
      </c>
      <c r="H31" s="11" t="s">
        <v>422</v>
      </c>
      <c r="I31" s="11" t="s">
        <v>422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15336952151.5186</v>
      </c>
      <c r="C34" s="13" t="s">
        <v>422</v>
      </c>
      <c r="D34" s="13">
        <v>5031061561.1099997</v>
      </c>
      <c r="E34" s="13">
        <v>3353807940.1399999</v>
      </c>
      <c r="F34" s="13">
        <v>321675922.39999998</v>
      </c>
      <c r="G34" s="13">
        <v>192613211</v>
      </c>
      <c r="H34" s="13">
        <v>197245786</v>
      </c>
      <c r="I34" s="13">
        <v>24433356572.168598</v>
      </c>
    </row>
    <row r="35" spans="1:9" ht="12" customHeight="1" x14ac:dyDescent="0.2">
      <c r="A35" s="14" t="str">
        <f>"Total "&amp;MID(A20,7,LEN(A20)-13)&amp;" Months"</f>
        <v>Total 9 Months</v>
      </c>
      <c r="B35" s="15">
        <v>15336952151.5186</v>
      </c>
      <c r="C35" s="15" t="s">
        <v>422</v>
      </c>
      <c r="D35" s="15">
        <v>5031061561.1099997</v>
      </c>
      <c r="E35" s="15">
        <v>3353807940.1399999</v>
      </c>
      <c r="F35" s="15">
        <v>321675922.39999998</v>
      </c>
      <c r="G35" s="15">
        <v>192613211</v>
      </c>
      <c r="H35" s="15">
        <v>197245786</v>
      </c>
      <c r="I35" s="15">
        <v>24433356572.168598</v>
      </c>
    </row>
    <row r="36" spans="1:9" ht="12" customHeight="1" x14ac:dyDescent="0.2">
      <c r="A36" s="75"/>
      <c r="B36" s="75"/>
      <c r="C36" s="75"/>
      <c r="D36" s="75"/>
      <c r="E36" s="75"/>
      <c r="F36" s="75"/>
      <c r="G36" s="75"/>
      <c r="H36" s="75"/>
    </row>
    <row r="37" spans="1:9" ht="333" customHeight="1" x14ac:dyDescent="0.2">
      <c r="A37" s="76" t="s">
        <v>414</v>
      </c>
      <c r="B37" s="76"/>
      <c r="C37" s="76"/>
      <c r="D37" s="76"/>
      <c r="E37" s="76"/>
      <c r="F37" s="76"/>
      <c r="G37" s="76"/>
      <c r="H37" s="76"/>
      <c r="I37" s="118"/>
    </row>
  </sheetData>
  <mergeCells count="15">
    <mergeCell ref="J1:R1"/>
    <mergeCell ref="B5:I5"/>
    <mergeCell ref="A36:H36"/>
    <mergeCell ref="A37:I37"/>
    <mergeCell ref="A1:H1"/>
    <mergeCell ref="A2:H2"/>
    <mergeCell ref="A3:A4"/>
    <mergeCell ref="B3:B4"/>
    <mergeCell ref="C3:C4"/>
    <mergeCell ref="D3:D4"/>
    <mergeCell ref="E3:E4"/>
    <mergeCell ref="F3:F4"/>
    <mergeCell ref="G3:G4"/>
    <mergeCell ref="H3:H4"/>
    <mergeCell ref="I3:I4"/>
  </mergeCells>
  <phoneticPr fontId="0" type="noConversion"/>
  <pageMargins left="0.75" right="0.5" top="0.75" bottom="0.5" header="0.5" footer="0.25"/>
  <pageSetup scale="9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K37"/>
  <sheetViews>
    <sheetView showGridLines="0" workbookViewId="0">
      <selection sqref="A1:J1"/>
    </sheetView>
  </sheetViews>
  <sheetFormatPr defaultRowHeight="12.75" x14ac:dyDescent="0.2"/>
  <cols>
    <col min="1" max="11" width="11.42578125" customWidth="1"/>
  </cols>
  <sheetData>
    <row r="1" spans="1:11" ht="12" customHeight="1" x14ac:dyDescent="0.2">
      <c r="A1" s="81" t="s">
        <v>426</v>
      </c>
      <c r="B1" s="81"/>
      <c r="C1" s="81"/>
      <c r="D1" s="81"/>
      <c r="E1" s="81"/>
      <c r="F1" s="81"/>
      <c r="G1" s="81"/>
      <c r="H1" s="81"/>
      <c r="I1" s="81"/>
      <c r="J1" s="81"/>
      <c r="K1" s="73">
        <v>46276</v>
      </c>
    </row>
    <row r="2" spans="1:11" ht="12" customHeight="1" x14ac:dyDescent="0.2">
      <c r="A2" s="82" t="s">
        <v>139</v>
      </c>
      <c r="B2" s="82"/>
      <c r="C2" s="82"/>
      <c r="D2" s="82"/>
      <c r="E2" s="82"/>
      <c r="F2" s="82"/>
      <c r="G2" s="82"/>
      <c r="H2" s="82"/>
      <c r="I2" s="82"/>
      <c r="J2" s="82"/>
      <c r="K2" s="1"/>
    </row>
    <row r="3" spans="1:11" ht="24" customHeight="1" x14ac:dyDescent="0.2">
      <c r="A3" s="77" t="s">
        <v>50</v>
      </c>
      <c r="B3" s="84" t="s">
        <v>140</v>
      </c>
      <c r="C3" s="84"/>
      <c r="D3" s="80"/>
      <c r="E3" s="84" t="s">
        <v>74</v>
      </c>
      <c r="F3" s="84"/>
      <c r="G3" s="80"/>
      <c r="H3" s="84" t="s">
        <v>141</v>
      </c>
      <c r="I3" s="84"/>
      <c r="J3" s="80"/>
      <c r="K3" s="83" t="s">
        <v>142</v>
      </c>
    </row>
    <row r="4" spans="1:11" ht="24" customHeight="1" x14ac:dyDescent="0.2">
      <c r="A4" s="78"/>
      <c r="B4" s="10" t="s">
        <v>78</v>
      </c>
      <c r="C4" s="10" t="s">
        <v>80</v>
      </c>
      <c r="D4" s="10" t="s">
        <v>55</v>
      </c>
      <c r="E4" s="10" t="s">
        <v>78</v>
      </c>
      <c r="F4" s="10" t="s">
        <v>80</v>
      </c>
      <c r="G4" s="10" t="s">
        <v>55</v>
      </c>
      <c r="H4" s="10" t="s">
        <v>78</v>
      </c>
      <c r="I4" s="10" t="s">
        <v>80</v>
      </c>
      <c r="J4" s="10" t="s">
        <v>55</v>
      </c>
      <c r="K4" s="84"/>
    </row>
    <row r="5" spans="1:11" ht="12" customHeight="1" x14ac:dyDescent="0.2">
      <c r="A5" s="1"/>
      <c r="B5" s="75" t="str">
        <f>REPT("-",113)&amp;" Number "&amp;REPT("-",119)</f>
        <v>----------------------------------------------------------------------------------------------------------------- Number -----------------------------------------------------------------------------------------------------------------------</v>
      </c>
      <c r="C5" s="75"/>
      <c r="D5" s="75"/>
      <c r="E5" s="75"/>
      <c r="F5" s="75"/>
      <c r="G5" s="75"/>
      <c r="H5" s="75"/>
      <c r="I5" s="75"/>
      <c r="J5" s="75"/>
      <c r="K5" s="75"/>
    </row>
    <row r="6" spans="1:11" ht="12" customHeight="1" x14ac:dyDescent="0.2">
      <c r="A6" s="3" t="s">
        <v>423</v>
      </c>
    </row>
    <row r="7" spans="1:11" ht="12" customHeight="1" x14ac:dyDescent="0.2">
      <c r="A7" s="2" t="str">
        <f>"Oct "&amp;RIGHT(A6,4)-1</f>
        <v>Oct 2024</v>
      </c>
      <c r="B7" s="11">
        <v>204568</v>
      </c>
      <c r="C7" s="11">
        <v>1418975</v>
      </c>
      <c r="D7" s="11">
        <v>1623543</v>
      </c>
      <c r="E7" s="11">
        <v>7888</v>
      </c>
      <c r="F7" s="11">
        <v>106147</v>
      </c>
      <c r="G7" s="11">
        <v>114035</v>
      </c>
      <c r="H7" s="11">
        <v>0</v>
      </c>
      <c r="I7" s="11">
        <v>27334</v>
      </c>
      <c r="J7" s="11">
        <v>27334</v>
      </c>
      <c r="K7" s="11">
        <v>1764912</v>
      </c>
    </row>
    <row r="8" spans="1:11" ht="12" customHeight="1" x14ac:dyDescent="0.2">
      <c r="A8" s="2" t="str">
        <f>"Nov "&amp;RIGHT(A6,4)-1</f>
        <v>Nov 2024</v>
      </c>
      <c r="B8" s="11">
        <v>168248</v>
      </c>
      <c r="C8" s="11">
        <v>1110776</v>
      </c>
      <c r="D8" s="11">
        <v>1279024</v>
      </c>
      <c r="E8" s="11">
        <v>5652</v>
      </c>
      <c r="F8" s="11">
        <v>94493</v>
      </c>
      <c r="G8" s="11">
        <v>100145</v>
      </c>
      <c r="H8" s="11">
        <v>0</v>
      </c>
      <c r="I8" s="11">
        <v>17679</v>
      </c>
      <c r="J8" s="11">
        <v>17679</v>
      </c>
      <c r="K8" s="11">
        <v>1396848</v>
      </c>
    </row>
    <row r="9" spans="1:11" ht="12" customHeight="1" x14ac:dyDescent="0.2">
      <c r="A9" s="2" t="str">
        <f>"Dec "&amp;RIGHT(A6,4)-1</f>
        <v>Dec 2024</v>
      </c>
      <c r="B9" s="11">
        <v>150622</v>
      </c>
      <c r="C9" s="11">
        <v>985079</v>
      </c>
      <c r="D9" s="11">
        <v>1135701</v>
      </c>
      <c r="E9" s="11">
        <v>3392</v>
      </c>
      <c r="F9" s="11">
        <v>84770</v>
      </c>
      <c r="G9" s="11">
        <v>88162</v>
      </c>
      <c r="H9" s="11">
        <v>1557</v>
      </c>
      <c r="I9" s="11">
        <v>8527</v>
      </c>
      <c r="J9" s="11">
        <v>10084</v>
      </c>
      <c r="K9" s="11">
        <v>1233947</v>
      </c>
    </row>
    <row r="10" spans="1:11" ht="12" customHeight="1" x14ac:dyDescent="0.2">
      <c r="A10" s="2" t="str">
        <f>"Jan "&amp;RIGHT(A6,4)</f>
        <v>Jan 2025</v>
      </c>
      <c r="B10" s="11">
        <v>182167</v>
      </c>
      <c r="C10" s="11">
        <v>1207140</v>
      </c>
      <c r="D10" s="11">
        <v>1389307</v>
      </c>
      <c r="E10" s="11">
        <v>7688</v>
      </c>
      <c r="F10" s="11">
        <v>103430</v>
      </c>
      <c r="G10" s="11">
        <v>111118</v>
      </c>
      <c r="H10" s="11">
        <v>1390</v>
      </c>
      <c r="I10" s="11">
        <v>20416</v>
      </c>
      <c r="J10" s="11">
        <v>21806</v>
      </c>
      <c r="K10" s="11">
        <v>1522231</v>
      </c>
    </row>
    <row r="11" spans="1:11" ht="12" customHeight="1" x14ac:dyDescent="0.2">
      <c r="A11" s="2" t="str">
        <f>"Feb "&amp;RIGHT(A6,4)</f>
        <v>Feb 2025</v>
      </c>
      <c r="B11" s="11">
        <v>170256</v>
      </c>
      <c r="C11" s="11">
        <v>1145690</v>
      </c>
      <c r="D11" s="11">
        <v>1315946</v>
      </c>
      <c r="E11" s="11">
        <v>7011</v>
      </c>
      <c r="F11" s="11">
        <v>92302</v>
      </c>
      <c r="G11" s="11">
        <v>99313</v>
      </c>
      <c r="H11" s="11">
        <v>0</v>
      </c>
      <c r="I11" s="11">
        <v>20523</v>
      </c>
      <c r="J11" s="11">
        <v>20523</v>
      </c>
      <c r="K11" s="11">
        <v>1435782</v>
      </c>
    </row>
    <row r="12" spans="1:11" ht="12" customHeight="1" x14ac:dyDescent="0.2">
      <c r="A12" s="2" t="str">
        <f>"Mar "&amp;RIGHT(A6,4)</f>
        <v>Mar 2025</v>
      </c>
      <c r="B12" s="11">
        <v>161828</v>
      </c>
      <c r="C12" s="11">
        <v>1141361</v>
      </c>
      <c r="D12" s="11">
        <v>1303189</v>
      </c>
      <c r="E12" s="11">
        <v>7048</v>
      </c>
      <c r="F12" s="11">
        <v>84406</v>
      </c>
      <c r="G12" s="11">
        <v>91454</v>
      </c>
      <c r="H12" s="11">
        <v>766</v>
      </c>
      <c r="I12" s="11">
        <v>17916</v>
      </c>
      <c r="J12" s="11">
        <v>18682</v>
      </c>
      <c r="K12" s="11">
        <v>1413325</v>
      </c>
    </row>
    <row r="13" spans="1:11" ht="12" customHeight="1" x14ac:dyDescent="0.2">
      <c r="A13" s="2" t="str">
        <f>"Apr "&amp;RIGHT(A6,4)</f>
        <v>Apr 2025</v>
      </c>
      <c r="B13" s="11">
        <v>197491</v>
      </c>
      <c r="C13" s="11">
        <v>1224290</v>
      </c>
      <c r="D13" s="11">
        <v>1421781</v>
      </c>
      <c r="E13" s="11">
        <v>8596</v>
      </c>
      <c r="F13" s="11">
        <v>83830</v>
      </c>
      <c r="G13" s="11">
        <v>92426</v>
      </c>
      <c r="H13" s="11">
        <v>441</v>
      </c>
      <c r="I13" s="11">
        <v>18603</v>
      </c>
      <c r="J13" s="11">
        <v>19044</v>
      </c>
      <c r="K13" s="11">
        <v>1533251</v>
      </c>
    </row>
    <row r="14" spans="1:11" ht="12" customHeight="1" x14ac:dyDescent="0.2">
      <c r="A14" s="2" t="str">
        <f>"May "&amp;RIGHT(A6,4)</f>
        <v>May 2025</v>
      </c>
      <c r="B14" s="11">
        <v>179428</v>
      </c>
      <c r="C14" s="11">
        <v>1166078</v>
      </c>
      <c r="D14" s="11">
        <v>1345506</v>
      </c>
      <c r="E14" s="11">
        <v>17794</v>
      </c>
      <c r="F14" s="11">
        <v>84366</v>
      </c>
      <c r="G14" s="11">
        <v>102160</v>
      </c>
      <c r="H14" s="11">
        <v>40856</v>
      </c>
      <c r="I14" s="11">
        <v>21166</v>
      </c>
      <c r="J14" s="11">
        <v>62022</v>
      </c>
      <c r="K14" s="11">
        <v>1509688</v>
      </c>
    </row>
    <row r="15" spans="1:11" ht="12" customHeight="1" x14ac:dyDescent="0.2">
      <c r="A15" s="2" t="str">
        <f>"Jun "&amp;RIGHT(A6,4)</f>
        <v>Jun 2025</v>
      </c>
      <c r="B15" s="11">
        <v>27313</v>
      </c>
      <c r="C15" s="11">
        <v>182227</v>
      </c>
      <c r="D15" s="11">
        <v>209540</v>
      </c>
      <c r="E15" s="11">
        <v>6044</v>
      </c>
      <c r="F15" s="11">
        <v>73718</v>
      </c>
      <c r="G15" s="11">
        <v>79762</v>
      </c>
      <c r="H15" s="11">
        <v>4596</v>
      </c>
      <c r="I15" s="11">
        <v>343429</v>
      </c>
      <c r="J15" s="11">
        <v>348025</v>
      </c>
      <c r="K15" s="11">
        <v>637327</v>
      </c>
    </row>
    <row r="16" spans="1:11" ht="12" customHeight="1" x14ac:dyDescent="0.2">
      <c r="A16" s="2" t="str">
        <f>"Jul "&amp;RIGHT(A6,4)</f>
        <v>Jul 2025</v>
      </c>
      <c r="B16" s="11">
        <v>3696</v>
      </c>
      <c r="C16" s="11">
        <v>76932</v>
      </c>
      <c r="D16" s="11">
        <v>80628</v>
      </c>
      <c r="E16" s="11">
        <v>6753</v>
      </c>
      <c r="F16" s="11">
        <v>81214</v>
      </c>
      <c r="G16" s="11">
        <v>87967</v>
      </c>
      <c r="H16" s="11">
        <v>73660</v>
      </c>
      <c r="I16" s="11">
        <v>671713</v>
      </c>
      <c r="J16" s="11">
        <v>745373</v>
      </c>
      <c r="K16" s="11">
        <v>913968</v>
      </c>
    </row>
    <row r="17" spans="1:11" ht="12" customHeight="1" x14ac:dyDescent="0.2">
      <c r="A17" s="2" t="str">
        <f>"Aug "&amp;RIGHT(A6,4)</f>
        <v>Aug 2025</v>
      </c>
      <c r="B17" s="11">
        <v>67666</v>
      </c>
      <c r="C17" s="11">
        <v>379202</v>
      </c>
      <c r="D17" s="11">
        <v>446868</v>
      </c>
      <c r="E17" s="11">
        <v>6061</v>
      </c>
      <c r="F17" s="11">
        <v>52090</v>
      </c>
      <c r="G17" s="11">
        <v>58151</v>
      </c>
      <c r="H17" s="11">
        <v>26842</v>
      </c>
      <c r="I17" s="11">
        <v>204081</v>
      </c>
      <c r="J17" s="11">
        <v>230923</v>
      </c>
      <c r="K17" s="11">
        <v>735942</v>
      </c>
    </row>
    <row r="18" spans="1:11" ht="12" customHeight="1" x14ac:dyDescent="0.2">
      <c r="A18" s="2" t="str">
        <f>"Sep "&amp;RIGHT(A6,4)</f>
        <v>Sep 2025</v>
      </c>
      <c r="B18" s="11">
        <v>156840</v>
      </c>
      <c r="C18" s="11">
        <v>1292347</v>
      </c>
      <c r="D18" s="11">
        <v>1449187</v>
      </c>
      <c r="E18" s="11">
        <v>6685</v>
      </c>
      <c r="F18" s="11">
        <v>113183</v>
      </c>
      <c r="G18" s="11">
        <v>119868</v>
      </c>
      <c r="H18" s="11">
        <v>250</v>
      </c>
      <c r="I18" s="11">
        <v>21420</v>
      </c>
      <c r="J18" s="11">
        <v>21670</v>
      </c>
      <c r="K18" s="11">
        <v>1590725</v>
      </c>
    </row>
    <row r="19" spans="1:11" ht="12" customHeight="1" x14ac:dyDescent="0.2">
      <c r="A19" s="12" t="s">
        <v>55</v>
      </c>
      <c r="B19" s="13">
        <v>1670123</v>
      </c>
      <c r="C19" s="13">
        <v>11330097</v>
      </c>
      <c r="D19" s="13">
        <v>13000220</v>
      </c>
      <c r="E19" s="13">
        <v>90612</v>
      </c>
      <c r="F19" s="13">
        <v>1053949</v>
      </c>
      <c r="G19" s="13">
        <v>1144561</v>
      </c>
      <c r="H19" s="13">
        <v>150358</v>
      </c>
      <c r="I19" s="13">
        <v>1392807</v>
      </c>
      <c r="J19" s="13">
        <v>1543165</v>
      </c>
      <c r="K19" s="13">
        <v>15687946</v>
      </c>
    </row>
    <row r="20" spans="1:11" ht="12" customHeight="1" x14ac:dyDescent="0.2">
      <c r="A20" s="14" t="s">
        <v>424</v>
      </c>
      <c r="B20" s="15">
        <v>1441921</v>
      </c>
      <c r="C20" s="15">
        <v>9581616</v>
      </c>
      <c r="D20" s="15">
        <v>11023537</v>
      </c>
      <c r="E20" s="15">
        <v>71113</v>
      </c>
      <c r="F20" s="15">
        <v>807462</v>
      </c>
      <c r="G20" s="15">
        <v>878575</v>
      </c>
      <c r="H20" s="15">
        <v>49606</v>
      </c>
      <c r="I20" s="15">
        <v>495593</v>
      </c>
      <c r="J20" s="15">
        <v>545199</v>
      </c>
      <c r="K20" s="15">
        <v>12447311</v>
      </c>
    </row>
    <row r="21" spans="1:11" ht="12" customHeight="1" x14ac:dyDescent="0.2">
      <c r="A21" s="3" t="str">
        <f>"FY "&amp;RIGHT(A6,4)+1</f>
        <v>FY 2026</v>
      </c>
    </row>
    <row r="22" spans="1:11" ht="12" customHeight="1" x14ac:dyDescent="0.2">
      <c r="A22" s="2" t="str">
        <f>"Oct "&amp;RIGHT(A6,4)</f>
        <v>Oct 2025</v>
      </c>
      <c r="B22" s="11">
        <v>175015</v>
      </c>
      <c r="C22" s="11">
        <v>1255967</v>
      </c>
      <c r="D22" s="11">
        <v>1430982</v>
      </c>
      <c r="E22" s="11">
        <v>12286</v>
      </c>
      <c r="F22" s="11">
        <v>107923</v>
      </c>
      <c r="G22" s="11">
        <v>120209</v>
      </c>
      <c r="H22" s="11">
        <v>0</v>
      </c>
      <c r="I22" s="11">
        <v>25488</v>
      </c>
      <c r="J22" s="11">
        <v>25488</v>
      </c>
      <c r="K22" s="11">
        <v>1576679</v>
      </c>
    </row>
    <row r="23" spans="1:11" ht="12" customHeight="1" x14ac:dyDescent="0.2">
      <c r="A23" s="2" t="str">
        <f>"Nov "&amp;RIGHT(A6,4)</f>
        <v>Nov 2025</v>
      </c>
      <c r="B23" s="11">
        <v>137762</v>
      </c>
      <c r="C23" s="11">
        <v>968125</v>
      </c>
      <c r="D23" s="11">
        <v>1105887</v>
      </c>
      <c r="E23" s="11">
        <v>11021</v>
      </c>
      <c r="F23" s="11">
        <v>85137</v>
      </c>
      <c r="G23" s="11">
        <v>96158</v>
      </c>
      <c r="H23" s="11">
        <v>0</v>
      </c>
      <c r="I23" s="11">
        <v>13416</v>
      </c>
      <c r="J23" s="11">
        <v>13416</v>
      </c>
      <c r="K23" s="11">
        <v>1215461</v>
      </c>
    </row>
    <row r="24" spans="1:11" ht="12" customHeight="1" x14ac:dyDescent="0.2">
      <c r="A24" s="2" t="str">
        <f>"Dec "&amp;RIGHT(A6,4)</f>
        <v>Dec 2025</v>
      </c>
      <c r="B24" s="11">
        <v>124901</v>
      </c>
      <c r="C24" s="11">
        <v>882684</v>
      </c>
      <c r="D24" s="11">
        <v>1007585</v>
      </c>
      <c r="E24" s="11">
        <v>10867</v>
      </c>
      <c r="F24" s="11">
        <v>85341</v>
      </c>
      <c r="G24" s="11">
        <v>96208</v>
      </c>
      <c r="H24" s="11">
        <v>891</v>
      </c>
      <c r="I24" s="11">
        <v>8003</v>
      </c>
      <c r="J24" s="11">
        <v>8894</v>
      </c>
      <c r="K24" s="11">
        <v>1112687</v>
      </c>
    </row>
    <row r="25" spans="1:11" ht="12" customHeight="1" x14ac:dyDescent="0.2">
      <c r="A25" s="2" t="str">
        <f>"Jan "&amp;RIGHT(A6,4)+1</f>
        <v>Jan 2026</v>
      </c>
      <c r="B25" s="11">
        <v>144781</v>
      </c>
      <c r="C25" s="11">
        <v>1066267</v>
      </c>
      <c r="D25" s="11">
        <v>1211048</v>
      </c>
      <c r="E25" s="11">
        <v>10765</v>
      </c>
      <c r="F25" s="11">
        <v>99332</v>
      </c>
      <c r="G25" s="11">
        <v>110097</v>
      </c>
      <c r="H25" s="11">
        <v>468</v>
      </c>
      <c r="I25" s="11">
        <v>15397</v>
      </c>
      <c r="J25" s="11">
        <v>15865</v>
      </c>
      <c r="K25" s="11">
        <v>1337010</v>
      </c>
    </row>
    <row r="26" spans="1:11" ht="12" customHeight="1" x14ac:dyDescent="0.2">
      <c r="A26" s="2" t="str">
        <f>"Feb "&amp;RIGHT(A6,4)+1</f>
        <v>Feb 2026</v>
      </c>
      <c r="B26" s="11">
        <v>152430</v>
      </c>
      <c r="C26" s="11">
        <v>1062302</v>
      </c>
      <c r="D26" s="11">
        <v>1214732</v>
      </c>
      <c r="E26" s="11">
        <v>12549</v>
      </c>
      <c r="F26" s="11">
        <v>96980</v>
      </c>
      <c r="G26" s="11">
        <v>109529</v>
      </c>
      <c r="H26" s="11">
        <v>1395</v>
      </c>
      <c r="I26" s="11">
        <v>16266</v>
      </c>
      <c r="J26" s="11">
        <v>17661</v>
      </c>
      <c r="K26" s="11">
        <v>1341922</v>
      </c>
    </row>
    <row r="27" spans="1:11" ht="12" customHeight="1" x14ac:dyDescent="0.2">
      <c r="A27" s="2" t="str">
        <f>"Mar "&amp;RIGHT(A6,4)+1</f>
        <v>Mar 2026</v>
      </c>
      <c r="B27" s="11">
        <v>144938</v>
      </c>
      <c r="C27" s="11">
        <v>1081610</v>
      </c>
      <c r="D27" s="11">
        <v>1226548</v>
      </c>
      <c r="E27" s="11">
        <v>11873</v>
      </c>
      <c r="F27" s="11">
        <v>104885</v>
      </c>
      <c r="G27" s="11">
        <v>116758</v>
      </c>
      <c r="H27" s="11">
        <v>0</v>
      </c>
      <c r="I27" s="11">
        <v>14192</v>
      </c>
      <c r="J27" s="11">
        <v>14192</v>
      </c>
      <c r="K27" s="11">
        <v>1357498</v>
      </c>
    </row>
    <row r="28" spans="1:11" ht="12" customHeight="1" x14ac:dyDescent="0.2">
      <c r="A28" s="2" t="str">
        <f>"Apr "&amp;RIGHT(A6,4)+1</f>
        <v>Apr 2026</v>
      </c>
      <c r="B28" s="11">
        <v>168428</v>
      </c>
      <c r="C28" s="11">
        <v>1050458</v>
      </c>
      <c r="D28" s="11">
        <v>1218886</v>
      </c>
      <c r="E28" s="11">
        <v>11543</v>
      </c>
      <c r="F28" s="11">
        <v>98445</v>
      </c>
      <c r="G28" s="11">
        <v>109988</v>
      </c>
      <c r="H28" s="11">
        <v>0</v>
      </c>
      <c r="I28" s="11">
        <v>24113</v>
      </c>
      <c r="J28" s="11">
        <v>24113</v>
      </c>
      <c r="K28" s="11">
        <v>1352987</v>
      </c>
    </row>
    <row r="29" spans="1:11" ht="12" customHeight="1" x14ac:dyDescent="0.2">
      <c r="A29" s="2" t="str">
        <f>"May "&amp;RIGHT(A6,4)+1</f>
        <v>May 2026</v>
      </c>
      <c r="B29" s="11">
        <v>147361</v>
      </c>
      <c r="C29" s="11">
        <v>997044</v>
      </c>
      <c r="D29" s="11">
        <v>1144405</v>
      </c>
      <c r="E29" s="11">
        <v>11870</v>
      </c>
      <c r="F29" s="11">
        <v>103003</v>
      </c>
      <c r="G29" s="11">
        <v>114873</v>
      </c>
      <c r="H29" s="11">
        <v>46</v>
      </c>
      <c r="I29" s="11">
        <v>15589</v>
      </c>
      <c r="J29" s="11">
        <v>15635</v>
      </c>
      <c r="K29" s="11">
        <v>1274913</v>
      </c>
    </row>
    <row r="30" spans="1:11" ht="12" customHeight="1" x14ac:dyDescent="0.2">
      <c r="A30" s="2" t="str">
        <f>"Jun "&amp;RIGHT(A6,4)+1</f>
        <v>Jun 2026</v>
      </c>
      <c r="B30" s="11">
        <v>20047</v>
      </c>
      <c r="C30" s="11">
        <v>189872</v>
      </c>
      <c r="D30" s="11">
        <v>209919</v>
      </c>
      <c r="E30" s="11">
        <v>7435</v>
      </c>
      <c r="F30" s="11">
        <v>69602</v>
      </c>
      <c r="G30" s="11">
        <v>77037</v>
      </c>
      <c r="H30" s="11">
        <v>5000</v>
      </c>
      <c r="I30" s="11">
        <v>317239</v>
      </c>
      <c r="J30" s="11">
        <v>322239</v>
      </c>
      <c r="K30" s="11">
        <v>609195</v>
      </c>
    </row>
    <row r="31" spans="1:11"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c r="K31" s="11" t="s">
        <v>422</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row>
    <row r="33" spans="1:11"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row>
    <row r="34" spans="1:11" ht="12" customHeight="1" x14ac:dyDescent="0.2">
      <c r="A34" s="12" t="s">
        <v>55</v>
      </c>
      <c r="B34" s="13">
        <v>1215663</v>
      </c>
      <c r="C34" s="13">
        <v>8554329</v>
      </c>
      <c r="D34" s="13">
        <v>9769992</v>
      </c>
      <c r="E34" s="13">
        <v>100209</v>
      </c>
      <c r="F34" s="13">
        <v>850648</v>
      </c>
      <c r="G34" s="13">
        <v>950857</v>
      </c>
      <c r="H34" s="13">
        <v>7800</v>
      </c>
      <c r="I34" s="13">
        <v>449703</v>
      </c>
      <c r="J34" s="13">
        <v>457503</v>
      </c>
      <c r="K34" s="13">
        <v>11178352</v>
      </c>
    </row>
    <row r="35" spans="1:11" ht="12" customHeight="1" x14ac:dyDescent="0.2">
      <c r="A35" s="14" t="str">
        <f>"Total "&amp;MID(A20,7,LEN(A20)-13)&amp;" Months"</f>
        <v>Total 9 Months</v>
      </c>
      <c r="B35" s="15">
        <v>1215663</v>
      </c>
      <c r="C35" s="15">
        <v>8554329</v>
      </c>
      <c r="D35" s="15">
        <v>9769992</v>
      </c>
      <c r="E35" s="15">
        <v>100209</v>
      </c>
      <c r="F35" s="15">
        <v>850648</v>
      </c>
      <c r="G35" s="15">
        <v>950857</v>
      </c>
      <c r="H35" s="15">
        <v>7800</v>
      </c>
      <c r="I35" s="15">
        <v>449703</v>
      </c>
      <c r="J35" s="15">
        <v>457503</v>
      </c>
      <c r="K35" s="15">
        <v>11178352</v>
      </c>
    </row>
    <row r="36" spans="1:11" ht="12" customHeight="1" x14ac:dyDescent="0.2">
      <c r="A36" s="75"/>
      <c r="B36" s="75"/>
      <c r="C36" s="75"/>
      <c r="D36" s="75"/>
      <c r="E36" s="75"/>
      <c r="F36" s="75"/>
      <c r="G36" s="75"/>
      <c r="H36" s="75"/>
    </row>
    <row r="37" spans="1:11" ht="69.95" customHeight="1" x14ac:dyDescent="0.2"/>
  </sheetData>
  <mergeCells count="9">
    <mergeCell ref="K3:K4"/>
    <mergeCell ref="B5:K5"/>
    <mergeCell ref="A36:H36"/>
    <mergeCell ref="A1:J1"/>
    <mergeCell ref="A2:J2"/>
    <mergeCell ref="A3:A4"/>
    <mergeCell ref="B3:D3"/>
    <mergeCell ref="E3:G3"/>
    <mergeCell ref="H3:J3"/>
  </mergeCells>
  <phoneticPr fontId="0" type="noConversion"/>
  <pageMargins left="0.75" right="0.5" top="0.75" bottom="0.5" header="0.5" footer="0.25"/>
  <pageSetup orientation="landscape"/>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I37"/>
  <sheetViews>
    <sheetView showGridLines="0" workbookViewId="0">
      <selection sqref="A1:H1"/>
    </sheetView>
  </sheetViews>
  <sheetFormatPr defaultRowHeight="12.75" x14ac:dyDescent="0.2"/>
  <cols>
    <col min="1" max="9" width="11.42578125" customWidth="1"/>
  </cols>
  <sheetData>
    <row r="1" spans="1:9" ht="12" customHeight="1" x14ac:dyDescent="0.2">
      <c r="A1" s="81" t="s">
        <v>426</v>
      </c>
      <c r="B1" s="81"/>
      <c r="C1" s="81"/>
      <c r="D1" s="81"/>
      <c r="E1" s="81"/>
      <c r="F1" s="81"/>
      <c r="G1" s="81"/>
      <c r="H1" s="81"/>
      <c r="I1" s="73">
        <v>46276</v>
      </c>
    </row>
    <row r="2" spans="1:9" ht="12" customHeight="1" x14ac:dyDescent="0.2">
      <c r="A2" s="82" t="s">
        <v>143</v>
      </c>
      <c r="B2" s="82"/>
      <c r="C2" s="82"/>
      <c r="D2" s="82"/>
      <c r="E2" s="82"/>
      <c r="F2" s="82"/>
      <c r="G2" s="82"/>
      <c r="H2" s="82"/>
      <c r="I2" s="1"/>
    </row>
    <row r="3" spans="1:9" ht="24" customHeight="1" x14ac:dyDescent="0.2">
      <c r="A3" s="77" t="s">
        <v>50</v>
      </c>
      <c r="B3" s="84" t="s">
        <v>144</v>
      </c>
      <c r="C3" s="84"/>
      <c r="D3" s="80"/>
      <c r="E3" s="84" t="s">
        <v>145</v>
      </c>
      <c r="F3" s="84"/>
      <c r="G3" s="80"/>
      <c r="H3" s="84" t="s">
        <v>146</v>
      </c>
      <c r="I3" s="84"/>
    </row>
    <row r="4" spans="1:9" ht="24" customHeight="1" x14ac:dyDescent="0.2">
      <c r="A4" s="78"/>
      <c r="B4" s="10" t="s">
        <v>78</v>
      </c>
      <c r="C4" s="10" t="s">
        <v>80</v>
      </c>
      <c r="D4" s="10" t="s">
        <v>55</v>
      </c>
      <c r="E4" s="10" t="s">
        <v>223</v>
      </c>
      <c r="F4" s="10" t="s">
        <v>80</v>
      </c>
      <c r="G4" s="10" t="s">
        <v>224</v>
      </c>
      <c r="H4" s="10" t="s">
        <v>225</v>
      </c>
      <c r="I4" s="9" t="s">
        <v>80</v>
      </c>
    </row>
    <row r="5" spans="1:9" ht="12" customHeight="1" x14ac:dyDescent="0.2">
      <c r="A5" s="1"/>
      <c r="B5" s="75" t="str">
        <f>REPT("-",29)&amp;" Number "&amp;REPT("-",28)&amp;"   "&amp;REPT("-",30)&amp;" Dollars "&amp;REPT("-",28)&amp;"   "&amp;REPT("-",19)&amp;" Cents "&amp;REPT("-",21)</f>
        <v>----------------------------- Number ----------------------------   ------------------------------ Dollars ----------------------------   ------------------- Cents ---------------------</v>
      </c>
      <c r="C5" s="75"/>
      <c r="D5" s="75"/>
      <c r="E5" s="75"/>
      <c r="F5" s="75"/>
      <c r="G5" s="75"/>
      <c r="H5" s="75"/>
      <c r="I5" s="75"/>
    </row>
    <row r="6" spans="1:9" ht="12" customHeight="1" x14ac:dyDescent="0.2">
      <c r="A6" s="3" t="s">
        <v>423</v>
      </c>
    </row>
    <row r="7" spans="1:9" ht="12" customHeight="1" x14ac:dyDescent="0.2">
      <c r="A7" s="2" t="str">
        <f>"Oct "&amp;RIGHT(A6,4)-1</f>
        <v>Oct 2024</v>
      </c>
      <c r="B7" s="11">
        <v>212456</v>
      </c>
      <c r="C7" s="11">
        <v>1552456</v>
      </c>
      <c r="D7" s="11">
        <v>1764912</v>
      </c>
      <c r="E7" s="11">
        <v>59487.68</v>
      </c>
      <c r="F7" s="11">
        <v>419163.12</v>
      </c>
      <c r="G7" s="11">
        <v>478650.8</v>
      </c>
      <c r="H7" s="16">
        <v>28</v>
      </c>
      <c r="I7" s="16">
        <v>27</v>
      </c>
    </row>
    <row r="8" spans="1:9" ht="12" customHeight="1" x14ac:dyDescent="0.2">
      <c r="A8" s="2" t="str">
        <f>"Nov "&amp;RIGHT(A6,4)-1</f>
        <v>Nov 2024</v>
      </c>
      <c r="B8" s="11">
        <v>173900</v>
      </c>
      <c r="C8" s="11">
        <v>1222948</v>
      </c>
      <c r="D8" s="11">
        <v>1396848</v>
      </c>
      <c r="E8" s="11">
        <v>48692</v>
      </c>
      <c r="F8" s="11">
        <v>330195.96000000002</v>
      </c>
      <c r="G8" s="11">
        <v>378887.96</v>
      </c>
      <c r="H8" s="16">
        <v>28</v>
      </c>
      <c r="I8" s="16">
        <v>27</v>
      </c>
    </row>
    <row r="9" spans="1:9" ht="12" customHeight="1" x14ac:dyDescent="0.2">
      <c r="A9" s="2" t="str">
        <f>"Dec "&amp;RIGHT(A6,4)-1</f>
        <v>Dec 2024</v>
      </c>
      <c r="B9" s="11">
        <v>155571</v>
      </c>
      <c r="C9" s="11">
        <v>1078376</v>
      </c>
      <c r="D9" s="11">
        <v>1233947</v>
      </c>
      <c r="E9" s="11">
        <v>43559.88</v>
      </c>
      <c r="F9" s="11">
        <v>291161.52</v>
      </c>
      <c r="G9" s="11">
        <v>334721.40000000002</v>
      </c>
      <c r="H9" s="16">
        <v>28</v>
      </c>
      <c r="I9" s="16">
        <v>27</v>
      </c>
    </row>
    <row r="10" spans="1:9" ht="12" customHeight="1" x14ac:dyDescent="0.2">
      <c r="A10" s="2" t="str">
        <f>"Jan "&amp;RIGHT(A6,4)</f>
        <v>Jan 2025</v>
      </c>
      <c r="B10" s="11">
        <v>191245</v>
      </c>
      <c r="C10" s="11">
        <v>1330986</v>
      </c>
      <c r="D10" s="11">
        <v>1522231</v>
      </c>
      <c r="E10" s="11">
        <v>53548.6</v>
      </c>
      <c r="F10" s="11">
        <v>359366.22</v>
      </c>
      <c r="G10" s="11">
        <v>412914.82</v>
      </c>
      <c r="H10" s="16">
        <v>28</v>
      </c>
      <c r="I10" s="16">
        <v>27</v>
      </c>
    </row>
    <row r="11" spans="1:9" ht="12" customHeight="1" x14ac:dyDescent="0.2">
      <c r="A11" s="2" t="str">
        <f>"Feb "&amp;RIGHT(A6,4)</f>
        <v>Feb 2025</v>
      </c>
      <c r="B11" s="11">
        <v>177267</v>
      </c>
      <c r="C11" s="11">
        <v>1258515</v>
      </c>
      <c r="D11" s="11">
        <v>1435782</v>
      </c>
      <c r="E11" s="11">
        <v>49634.76</v>
      </c>
      <c r="F11" s="11">
        <v>339799.05</v>
      </c>
      <c r="G11" s="11">
        <v>389433.81</v>
      </c>
      <c r="H11" s="16">
        <v>28</v>
      </c>
      <c r="I11" s="16">
        <v>27</v>
      </c>
    </row>
    <row r="12" spans="1:9" ht="12" customHeight="1" x14ac:dyDescent="0.2">
      <c r="A12" s="2" t="str">
        <f>"Mar "&amp;RIGHT(A6,4)</f>
        <v>Mar 2025</v>
      </c>
      <c r="B12" s="11">
        <v>169642</v>
      </c>
      <c r="C12" s="11">
        <v>1243683</v>
      </c>
      <c r="D12" s="11">
        <v>1413325</v>
      </c>
      <c r="E12" s="11">
        <v>47499.76</v>
      </c>
      <c r="F12" s="11">
        <v>335794.41</v>
      </c>
      <c r="G12" s="11">
        <v>383294.17</v>
      </c>
      <c r="H12" s="16">
        <v>28</v>
      </c>
      <c r="I12" s="16">
        <v>27</v>
      </c>
    </row>
    <row r="13" spans="1:9" ht="12" customHeight="1" x14ac:dyDescent="0.2">
      <c r="A13" s="2" t="str">
        <f>"Apr "&amp;RIGHT(A6,4)</f>
        <v>Apr 2025</v>
      </c>
      <c r="B13" s="11">
        <v>206528</v>
      </c>
      <c r="C13" s="11">
        <v>1326723</v>
      </c>
      <c r="D13" s="11">
        <v>1533251</v>
      </c>
      <c r="E13" s="11">
        <v>57827.839999999997</v>
      </c>
      <c r="F13" s="11">
        <v>358215.21</v>
      </c>
      <c r="G13" s="11">
        <v>416043.05</v>
      </c>
      <c r="H13" s="16">
        <v>28</v>
      </c>
      <c r="I13" s="16">
        <v>27</v>
      </c>
    </row>
    <row r="14" spans="1:9" ht="12" customHeight="1" x14ac:dyDescent="0.2">
      <c r="A14" s="2" t="str">
        <f>"May "&amp;RIGHT(A6,4)</f>
        <v>May 2025</v>
      </c>
      <c r="B14" s="11">
        <v>238078</v>
      </c>
      <c r="C14" s="11">
        <v>1271610</v>
      </c>
      <c r="D14" s="11">
        <v>1509688</v>
      </c>
      <c r="E14" s="11">
        <v>66661.84</v>
      </c>
      <c r="F14" s="11">
        <v>343334.7</v>
      </c>
      <c r="G14" s="11">
        <v>409996.54</v>
      </c>
      <c r="H14" s="16">
        <v>28</v>
      </c>
      <c r="I14" s="16">
        <v>27</v>
      </c>
    </row>
    <row r="15" spans="1:9" ht="12" customHeight="1" x14ac:dyDescent="0.2">
      <c r="A15" s="2" t="str">
        <f>"Jun "&amp;RIGHT(A6,4)</f>
        <v>Jun 2025</v>
      </c>
      <c r="B15" s="11">
        <v>37953</v>
      </c>
      <c r="C15" s="11">
        <v>599374</v>
      </c>
      <c r="D15" s="11">
        <v>637327</v>
      </c>
      <c r="E15" s="11">
        <v>10626.84</v>
      </c>
      <c r="F15" s="11">
        <v>161830.98000000001</v>
      </c>
      <c r="G15" s="11">
        <v>172457.82</v>
      </c>
      <c r="H15" s="16">
        <v>28</v>
      </c>
      <c r="I15" s="16">
        <v>27</v>
      </c>
    </row>
    <row r="16" spans="1:9" ht="12" customHeight="1" x14ac:dyDescent="0.2">
      <c r="A16" s="2" t="str">
        <f>"Jul "&amp;RIGHT(A6,4)</f>
        <v>Jul 2025</v>
      </c>
      <c r="B16" s="11">
        <v>84109</v>
      </c>
      <c r="C16" s="11">
        <v>829859</v>
      </c>
      <c r="D16" s="11">
        <v>913968</v>
      </c>
      <c r="E16" s="11">
        <v>23340.247500000001</v>
      </c>
      <c r="F16" s="11">
        <v>221987.2825</v>
      </c>
      <c r="G16" s="11">
        <v>245327.53</v>
      </c>
      <c r="H16" s="16">
        <v>27.75</v>
      </c>
      <c r="I16" s="16">
        <v>26.75</v>
      </c>
    </row>
    <row r="17" spans="1:9" ht="12" customHeight="1" x14ac:dyDescent="0.2">
      <c r="A17" s="2" t="str">
        <f>"Aug "&amp;RIGHT(A6,4)</f>
        <v>Aug 2025</v>
      </c>
      <c r="B17" s="11">
        <v>100569</v>
      </c>
      <c r="C17" s="11">
        <v>635373</v>
      </c>
      <c r="D17" s="11">
        <v>735942</v>
      </c>
      <c r="E17" s="11">
        <v>27907.897499999999</v>
      </c>
      <c r="F17" s="11">
        <v>169962.2775</v>
      </c>
      <c r="G17" s="11">
        <v>197870.17499999999</v>
      </c>
      <c r="H17" s="16">
        <v>27.75</v>
      </c>
      <c r="I17" s="16">
        <v>26.75</v>
      </c>
    </row>
    <row r="18" spans="1:9" ht="12" customHeight="1" x14ac:dyDescent="0.2">
      <c r="A18" s="2" t="str">
        <f>"Sep "&amp;RIGHT(A6,4)</f>
        <v>Sep 2025</v>
      </c>
      <c r="B18" s="11">
        <v>163775</v>
      </c>
      <c r="C18" s="11">
        <v>1426950</v>
      </c>
      <c r="D18" s="11">
        <v>1590725</v>
      </c>
      <c r="E18" s="11">
        <v>45447.5625</v>
      </c>
      <c r="F18" s="11">
        <v>381709.125</v>
      </c>
      <c r="G18" s="11">
        <v>427156.6875</v>
      </c>
      <c r="H18" s="16">
        <v>27.75</v>
      </c>
      <c r="I18" s="16">
        <v>26.75</v>
      </c>
    </row>
    <row r="19" spans="1:9" ht="12" customHeight="1" x14ac:dyDescent="0.2">
      <c r="A19" s="12" t="s">
        <v>55</v>
      </c>
      <c r="B19" s="13">
        <v>1911093</v>
      </c>
      <c r="C19" s="13">
        <v>13776853</v>
      </c>
      <c r="D19" s="13">
        <v>15687946</v>
      </c>
      <c r="E19" s="13">
        <v>534234.90749999997</v>
      </c>
      <c r="F19" s="13">
        <v>3712519.855</v>
      </c>
      <c r="G19" s="13">
        <v>4246754.7625000002</v>
      </c>
      <c r="H19" s="17">
        <v>27.9544</v>
      </c>
      <c r="I19" s="17">
        <v>26.947500000000002</v>
      </c>
    </row>
    <row r="20" spans="1:9" ht="12" customHeight="1" x14ac:dyDescent="0.2">
      <c r="A20" s="14" t="s">
        <v>424</v>
      </c>
      <c r="B20" s="15">
        <v>1562640</v>
      </c>
      <c r="C20" s="15">
        <v>10884671</v>
      </c>
      <c r="D20" s="15">
        <v>12447311</v>
      </c>
      <c r="E20" s="15">
        <v>437539.2</v>
      </c>
      <c r="F20" s="15">
        <v>2938861.17</v>
      </c>
      <c r="G20" s="15">
        <v>3376400.37</v>
      </c>
      <c r="H20" s="18">
        <v>28</v>
      </c>
      <c r="I20" s="18">
        <v>27</v>
      </c>
    </row>
    <row r="21" spans="1:9" ht="12" customHeight="1" x14ac:dyDescent="0.2">
      <c r="A21" s="3" t="str">
        <f>"FY "&amp;RIGHT(A6,4)+1</f>
        <v>FY 2026</v>
      </c>
    </row>
    <row r="22" spans="1:9" ht="12" customHeight="1" x14ac:dyDescent="0.2">
      <c r="A22" s="2" t="str">
        <f>"Oct "&amp;RIGHT(A6,4)</f>
        <v>Oct 2025</v>
      </c>
      <c r="B22" s="11">
        <v>187301</v>
      </c>
      <c r="C22" s="11">
        <v>1389378</v>
      </c>
      <c r="D22" s="11">
        <v>1576679</v>
      </c>
      <c r="E22" s="11">
        <v>51976.027499999997</v>
      </c>
      <c r="F22" s="11">
        <v>371658.61499999999</v>
      </c>
      <c r="G22" s="11">
        <v>423634.64250000002</v>
      </c>
      <c r="H22" s="16">
        <v>27.75</v>
      </c>
      <c r="I22" s="16">
        <v>26.75</v>
      </c>
    </row>
    <row r="23" spans="1:9" ht="12" customHeight="1" x14ac:dyDescent="0.2">
      <c r="A23" s="2" t="str">
        <f>"Nov "&amp;RIGHT(A6,4)</f>
        <v>Nov 2025</v>
      </c>
      <c r="B23" s="11">
        <v>148783</v>
      </c>
      <c r="C23" s="11">
        <v>1066678</v>
      </c>
      <c r="D23" s="11">
        <v>1215461</v>
      </c>
      <c r="E23" s="11">
        <v>41287.282500000001</v>
      </c>
      <c r="F23" s="11">
        <v>285336.36499999999</v>
      </c>
      <c r="G23" s="11">
        <v>326623.64750000002</v>
      </c>
      <c r="H23" s="16">
        <v>27.75</v>
      </c>
      <c r="I23" s="16">
        <v>26.75</v>
      </c>
    </row>
    <row r="24" spans="1:9" ht="12" customHeight="1" x14ac:dyDescent="0.2">
      <c r="A24" s="2" t="str">
        <f>"Dec "&amp;RIGHT(A6,4)</f>
        <v>Dec 2025</v>
      </c>
      <c r="B24" s="11">
        <v>136659</v>
      </c>
      <c r="C24" s="11">
        <v>976028</v>
      </c>
      <c r="D24" s="11">
        <v>1112687</v>
      </c>
      <c r="E24" s="11">
        <v>37922.872499999998</v>
      </c>
      <c r="F24" s="11">
        <v>261087.49</v>
      </c>
      <c r="G24" s="11">
        <v>299010.36249999999</v>
      </c>
      <c r="H24" s="16">
        <v>27.75</v>
      </c>
      <c r="I24" s="16">
        <v>26.75</v>
      </c>
    </row>
    <row r="25" spans="1:9" ht="12" customHeight="1" x14ac:dyDescent="0.2">
      <c r="A25" s="2" t="str">
        <f>"Jan "&amp;RIGHT(A6,4)+1</f>
        <v>Jan 2026</v>
      </c>
      <c r="B25" s="11">
        <v>156014</v>
      </c>
      <c r="C25" s="11">
        <v>1180996</v>
      </c>
      <c r="D25" s="11">
        <v>1337010</v>
      </c>
      <c r="E25" s="11">
        <v>43293.885000000002</v>
      </c>
      <c r="F25" s="11">
        <v>315916.43</v>
      </c>
      <c r="G25" s="11">
        <v>359210.315</v>
      </c>
      <c r="H25" s="16">
        <v>27.75</v>
      </c>
      <c r="I25" s="16">
        <v>26.75</v>
      </c>
    </row>
    <row r="26" spans="1:9" ht="12" customHeight="1" x14ac:dyDescent="0.2">
      <c r="A26" s="2" t="str">
        <f>"Feb "&amp;RIGHT(A6,4)+1</f>
        <v>Feb 2026</v>
      </c>
      <c r="B26" s="11">
        <v>166374</v>
      </c>
      <c r="C26" s="11">
        <v>1175548</v>
      </c>
      <c r="D26" s="11">
        <v>1341922</v>
      </c>
      <c r="E26" s="11">
        <v>46168.785000000003</v>
      </c>
      <c r="F26" s="11">
        <v>314459.09000000003</v>
      </c>
      <c r="G26" s="11">
        <v>360627.875</v>
      </c>
      <c r="H26" s="16">
        <v>27.75</v>
      </c>
      <c r="I26" s="16">
        <v>26.75</v>
      </c>
    </row>
    <row r="27" spans="1:9" ht="12" customHeight="1" x14ac:dyDescent="0.2">
      <c r="A27" s="2" t="str">
        <f>"Mar "&amp;RIGHT(A6,4)+1</f>
        <v>Mar 2026</v>
      </c>
      <c r="B27" s="11">
        <v>156811</v>
      </c>
      <c r="C27" s="11">
        <v>1200687</v>
      </c>
      <c r="D27" s="11">
        <v>1357498</v>
      </c>
      <c r="E27" s="11">
        <v>43515.052499999998</v>
      </c>
      <c r="F27" s="11">
        <v>321183.77250000002</v>
      </c>
      <c r="G27" s="11">
        <v>364698.82500000001</v>
      </c>
      <c r="H27" s="16">
        <v>27.75</v>
      </c>
      <c r="I27" s="16">
        <v>26.75</v>
      </c>
    </row>
    <row r="28" spans="1:9" ht="12" customHeight="1" x14ac:dyDescent="0.2">
      <c r="A28" s="2" t="str">
        <f>"Apr "&amp;RIGHT(A6,4)+1</f>
        <v>Apr 2026</v>
      </c>
      <c r="B28" s="11">
        <v>179971</v>
      </c>
      <c r="C28" s="11">
        <v>1173016</v>
      </c>
      <c r="D28" s="11">
        <v>1352987</v>
      </c>
      <c r="E28" s="11">
        <v>49941.952499999999</v>
      </c>
      <c r="F28" s="11">
        <v>313781.78000000003</v>
      </c>
      <c r="G28" s="11">
        <v>363723.73249999998</v>
      </c>
      <c r="H28" s="16">
        <v>27.75</v>
      </c>
      <c r="I28" s="16">
        <v>26.75</v>
      </c>
    </row>
    <row r="29" spans="1:9" ht="12" customHeight="1" x14ac:dyDescent="0.2">
      <c r="A29" s="2" t="str">
        <f>"May "&amp;RIGHT(A6,4)+1</f>
        <v>May 2026</v>
      </c>
      <c r="B29" s="11">
        <v>159277</v>
      </c>
      <c r="C29" s="11">
        <v>1115636</v>
      </c>
      <c r="D29" s="11">
        <v>1274913</v>
      </c>
      <c r="E29" s="11">
        <v>44199.3675</v>
      </c>
      <c r="F29" s="11">
        <v>298432.63</v>
      </c>
      <c r="G29" s="11">
        <v>342631.9975</v>
      </c>
      <c r="H29" s="16">
        <v>27.75</v>
      </c>
      <c r="I29" s="16">
        <v>26.75</v>
      </c>
    </row>
    <row r="30" spans="1:9" ht="12" customHeight="1" x14ac:dyDescent="0.2">
      <c r="A30" s="2" t="str">
        <f>"Jun "&amp;RIGHT(A6,4)+1</f>
        <v>Jun 2026</v>
      </c>
      <c r="B30" s="11">
        <v>32482</v>
      </c>
      <c r="C30" s="11">
        <v>576713</v>
      </c>
      <c r="D30" s="11">
        <v>609195</v>
      </c>
      <c r="E30" s="11">
        <v>9013.7549999999992</v>
      </c>
      <c r="F30" s="11">
        <v>154270.72750000001</v>
      </c>
      <c r="G30" s="11">
        <v>163284.48250000001</v>
      </c>
      <c r="H30" s="16">
        <v>27.75</v>
      </c>
      <c r="I30" s="16">
        <v>26.75</v>
      </c>
    </row>
    <row r="31" spans="1:9" ht="12" customHeight="1" x14ac:dyDescent="0.2">
      <c r="A31" s="2" t="str">
        <f>"Jul "&amp;RIGHT(A6,4)+1</f>
        <v>Jul 2026</v>
      </c>
      <c r="B31" s="11" t="s">
        <v>422</v>
      </c>
      <c r="C31" s="11" t="s">
        <v>422</v>
      </c>
      <c r="D31" s="11" t="s">
        <v>422</v>
      </c>
      <c r="E31" s="11" t="s">
        <v>422</v>
      </c>
      <c r="F31" s="11" t="s">
        <v>422</v>
      </c>
      <c r="G31" s="11" t="s">
        <v>422</v>
      </c>
      <c r="H31" s="16" t="s">
        <v>422</v>
      </c>
      <c r="I31" s="16" t="s">
        <v>422</v>
      </c>
    </row>
    <row r="32" spans="1:9" ht="12" customHeight="1" x14ac:dyDescent="0.2">
      <c r="A32" s="2" t="str">
        <f>"Aug "&amp;RIGHT(A6,4)+1</f>
        <v>Aug 2026</v>
      </c>
      <c r="B32" s="11" t="s">
        <v>422</v>
      </c>
      <c r="C32" s="11" t="s">
        <v>422</v>
      </c>
      <c r="D32" s="11" t="s">
        <v>422</v>
      </c>
      <c r="E32" s="11" t="s">
        <v>422</v>
      </c>
      <c r="F32" s="11" t="s">
        <v>422</v>
      </c>
      <c r="G32" s="11" t="s">
        <v>422</v>
      </c>
      <c r="H32" s="16" t="s">
        <v>422</v>
      </c>
      <c r="I32" s="16" t="s">
        <v>422</v>
      </c>
    </row>
    <row r="33" spans="1:9" ht="12" customHeight="1" x14ac:dyDescent="0.2">
      <c r="A33" s="2" t="str">
        <f>"Sep "&amp;RIGHT(A6,4)+1</f>
        <v>Sep 2026</v>
      </c>
      <c r="B33" s="11" t="s">
        <v>422</v>
      </c>
      <c r="C33" s="11" t="s">
        <v>422</v>
      </c>
      <c r="D33" s="11" t="s">
        <v>422</v>
      </c>
      <c r="E33" s="11" t="s">
        <v>422</v>
      </c>
      <c r="F33" s="11" t="s">
        <v>422</v>
      </c>
      <c r="G33" s="11" t="s">
        <v>422</v>
      </c>
      <c r="H33" s="16" t="s">
        <v>422</v>
      </c>
      <c r="I33" s="16" t="s">
        <v>422</v>
      </c>
    </row>
    <row r="34" spans="1:9" ht="12" customHeight="1" x14ac:dyDescent="0.2">
      <c r="A34" s="12" t="s">
        <v>55</v>
      </c>
      <c r="B34" s="13">
        <v>1323672</v>
      </c>
      <c r="C34" s="13">
        <v>9854680</v>
      </c>
      <c r="D34" s="13">
        <v>11178352</v>
      </c>
      <c r="E34" s="13">
        <v>367318.98</v>
      </c>
      <c r="F34" s="13">
        <v>2636126.9</v>
      </c>
      <c r="G34" s="13">
        <v>3003445.88</v>
      </c>
      <c r="H34" s="17">
        <v>27.75</v>
      </c>
      <c r="I34" s="17">
        <v>26.75</v>
      </c>
    </row>
    <row r="35" spans="1:9" ht="12" customHeight="1" x14ac:dyDescent="0.2">
      <c r="A35" s="14" t="str">
        <f>"Total "&amp;MID(A20,7,LEN(A20)-13)&amp;" Months"</f>
        <v>Total 9 Months</v>
      </c>
      <c r="B35" s="15">
        <v>1323672</v>
      </c>
      <c r="C35" s="15">
        <v>9854680</v>
      </c>
      <c r="D35" s="15">
        <v>11178352</v>
      </c>
      <c r="E35" s="15">
        <v>367318.98</v>
      </c>
      <c r="F35" s="15">
        <v>2636126.9</v>
      </c>
      <c r="G35" s="15">
        <v>3003445.88</v>
      </c>
      <c r="H35" s="18">
        <v>27.75</v>
      </c>
      <c r="I35" s="18">
        <v>26.75</v>
      </c>
    </row>
    <row r="36" spans="1:9" ht="12" customHeight="1" x14ac:dyDescent="0.2">
      <c r="A36" s="75"/>
      <c r="B36" s="75"/>
      <c r="C36" s="75"/>
      <c r="D36" s="75"/>
      <c r="E36" s="75"/>
      <c r="F36" s="75"/>
      <c r="G36" s="75"/>
      <c r="H36" s="75"/>
      <c r="I36" s="75"/>
    </row>
    <row r="37" spans="1:9" ht="69.95" customHeight="1" x14ac:dyDescent="0.2">
      <c r="A37" s="76" t="s">
        <v>147</v>
      </c>
      <c r="B37" s="76"/>
      <c r="C37" s="76"/>
      <c r="D37" s="76"/>
      <c r="E37" s="76"/>
      <c r="F37" s="76"/>
      <c r="G37" s="76"/>
      <c r="H37" s="76"/>
      <c r="I37" s="76"/>
    </row>
  </sheetData>
  <mergeCells count="9">
    <mergeCell ref="B5:I5"/>
    <mergeCell ref="A36:I36"/>
    <mergeCell ref="A37:I37"/>
    <mergeCell ref="A1:H1"/>
    <mergeCell ref="A2:H2"/>
    <mergeCell ref="A3:A4"/>
    <mergeCell ref="B3:D3"/>
    <mergeCell ref="E3:G3"/>
    <mergeCell ref="H3:I3"/>
  </mergeCells>
  <phoneticPr fontId="0" type="noConversion"/>
  <pageMargins left="0.75" right="0.5" top="0.75" bottom="0.5" header="0.5" footer="0.25"/>
  <pageSetup orientation="landscape"/>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N44"/>
  <sheetViews>
    <sheetView showGridLines="0" zoomScaleNormal="100" workbookViewId="0">
      <selection sqref="A1:J1"/>
    </sheetView>
  </sheetViews>
  <sheetFormatPr defaultRowHeight="12.75" x14ac:dyDescent="0.2"/>
  <cols>
    <col min="1" max="1" width="11.42578125" customWidth="1"/>
    <col min="2" max="6" width="11.28515625" customWidth="1"/>
    <col min="7" max="7" width="12.42578125" customWidth="1"/>
    <col min="8" max="9" width="11.28515625" customWidth="1"/>
    <col min="10" max="11" width="11.42578125" customWidth="1"/>
  </cols>
  <sheetData>
    <row r="1" spans="1:11" ht="12" customHeight="1" x14ac:dyDescent="0.2">
      <c r="A1" s="81" t="s">
        <v>426</v>
      </c>
      <c r="B1" s="81"/>
      <c r="C1" s="81"/>
      <c r="D1" s="81"/>
      <c r="E1" s="81"/>
      <c r="F1" s="81"/>
      <c r="G1" s="81"/>
      <c r="H1" s="81"/>
      <c r="I1" s="81"/>
      <c r="J1" s="81"/>
      <c r="K1" s="73">
        <v>46276</v>
      </c>
    </row>
    <row r="2" spans="1:11" ht="12" customHeight="1" x14ac:dyDescent="0.2">
      <c r="A2" s="82" t="s">
        <v>148</v>
      </c>
      <c r="B2" s="82"/>
      <c r="C2" s="82"/>
      <c r="D2" s="82"/>
      <c r="E2" s="82"/>
      <c r="F2" s="82"/>
      <c r="G2" s="82"/>
      <c r="H2" s="82"/>
      <c r="I2" s="82"/>
      <c r="J2" s="82"/>
      <c r="K2" s="1"/>
    </row>
    <row r="3" spans="1:11" ht="24" customHeight="1" x14ac:dyDescent="0.2">
      <c r="A3" s="77" t="s">
        <v>50</v>
      </c>
      <c r="B3" s="84" t="s">
        <v>194</v>
      </c>
      <c r="C3" s="84"/>
      <c r="D3" s="84"/>
      <c r="E3" s="80"/>
      <c r="F3" s="84" t="s">
        <v>149</v>
      </c>
      <c r="G3" s="84"/>
      <c r="H3" s="84"/>
      <c r="I3" s="80"/>
      <c r="J3" s="84" t="s">
        <v>150</v>
      </c>
      <c r="K3" s="84"/>
    </row>
    <row r="4" spans="1:11" ht="45" customHeight="1" x14ac:dyDescent="0.2">
      <c r="A4" s="78"/>
      <c r="B4" s="10" t="s">
        <v>151</v>
      </c>
      <c r="C4" s="10" t="s">
        <v>152</v>
      </c>
      <c r="D4" s="10" t="s">
        <v>153</v>
      </c>
      <c r="E4" s="10" t="s">
        <v>55</v>
      </c>
      <c r="F4" s="10" t="s">
        <v>329</v>
      </c>
      <c r="G4" s="10" t="s">
        <v>331</v>
      </c>
      <c r="H4" s="10" t="s">
        <v>330</v>
      </c>
      <c r="I4" s="10" t="s">
        <v>337</v>
      </c>
      <c r="J4" s="10" t="s">
        <v>154</v>
      </c>
      <c r="K4" s="9" t="s">
        <v>332</v>
      </c>
    </row>
    <row r="5" spans="1:11" ht="12" customHeight="1" x14ac:dyDescent="0.2">
      <c r="A5" s="1"/>
      <c r="B5" s="75" t="str">
        <f>REPT("-",42)&amp;" Number "&amp;REPT("-",39)&amp;"   "&amp;REPT("-",52)&amp;" Dollars "&amp;REPT("-",58)</f>
        <v>------------------------------------------ Number ---------------------------------------   ---------------------------------------------------- Dollars ----------------------------------------------------------</v>
      </c>
      <c r="C5" s="75"/>
      <c r="D5" s="75"/>
      <c r="E5" s="75"/>
      <c r="F5" s="75"/>
      <c r="G5" s="75"/>
      <c r="H5" s="75"/>
      <c r="I5" s="75"/>
      <c r="J5" s="75"/>
      <c r="K5" s="75"/>
    </row>
    <row r="6" spans="1:11" ht="12" customHeight="1" x14ac:dyDescent="0.2">
      <c r="A6" s="3" t="s">
        <v>423</v>
      </c>
    </row>
    <row r="7" spans="1:11" ht="12" customHeight="1" x14ac:dyDescent="0.2">
      <c r="A7" s="2" t="str">
        <f>"Oct "&amp;RIGHT(A6,4)-1</f>
        <v>Oct 2024</v>
      </c>
      <c r="B7" s="11">
        <v>1565387</v>
      </c>
      <c r="C7" s="11">
        <v>1520718</v>
      </c>
      <c r="D7" s="11">
        <v>3821642</v>
      </c>
      <c r="E7" s="11">
        <v>6907747</v>
      </c>
      <c r="F7" s="11">
        <v>413236641</v>
      </c>
      <c r="G7" s="11" t="s">
        <v>422</v>
      </c>
      <c r="H7" s="11" t="s">
        <v>422</v>
      </c>
      <c r="I7" s="11">
        <v>1206412272</v>
      </c>
      <c r="J7" s="16">
        <v>59.822200000000002</v>
      </c>
      <c r="K7" s="16" t="s">
        <v>422</v>
      </c>
    </row>
    <row r="8" spans="1:11" ht="12" customHeight="1" x14ac:dyDescent="0.2">
      <c r="A8" s="2" t="str">
        <f>"Nov "&amp;RIGHT(A6,4)-1</f>
        <v>Nov 2024</v>
      </c>
      <c r="B8" s="11">
        <v>1536404</v>
      </c>
      <c r="C8" s="11">
        <v>1494965</v>
      </c>
      <c r="D8" s="11">
        <v>3798132</v>
      </c>
      <c r="E8" s="11">
        <v>6829501</v>
      </c>
      <c r="F8" s="11">
        <v>430147655</v>
      </c>
      <c r="G8" s="11" t="s">
        <v>422</v>
      </c>
      <c r="H8" s="11" t="s">
        <v>422</v>
      </c>
      <c r="I8" s="11">
        <v>601994417</v>
      </c>
      <c r="J8" s="16">
        <v>62.983800000000002</v>
      </c>
      <c r="K8" s="16" t="s">
        <v>422</v>
      </c>
    </row>
    <row r="9" spans="1:11" ht="12" customHeight="1" x14ac:dyDescent="0.2">
      <c r="A9" s="2" t="str">
        <f>"Dec "&amp;RIGHT(A6,4)-1</f>
        <v>Dec 2024</v>
      </c>
      <c r="B9" s="11">
        <v>1515356</v>
      </c>
      <c r="C9" s="11">
        <v>1485770</v>
      </c>
      <c r="D9" s="11">
        <v>3783609</v>
      </c>
      <c r="E9" s="11">
        <v>6784735</v>
      </c>
      <c r="F9" s="11">
        <v>445026941</v>
      </c>
      <c r="G9" s="11" t="s">
        <v>422</v>
      </c>
      <c r="H9" s="11">
        <v>4844115</v>
      </c>
      <c r="I9" s="11">
        <v>588481758</v>
      </c>
      <c r="J9" s="16">
        <v>65.592399999999998</v>
      </c>
      <c r="K9" s="16" t="s">
        <v>422</v>
      </c>
    </row>
    <row r="10" spans="1:11" ht="12" customHeight="1" x14ac:dyDescent="0.2">
      <c r="A10" s="2" t="str">
        <f>"Jan "&amp;RIGHT(A6,4)</f>
        <v>Jan 2025</v>
      </c>
      <c r="B10" s="11">
        <v>1528557</v>
      </c>
      <c r="C10" s="11">
        <v>1497342</v>
      </c>
      <c r="D10" s="11">
        <v>3796977</v>
      </c>
      <c r="E10" s="11">
        <v>6822876</v>
      </c>
      <c r="F10" s="11">
        <v>436224589</v>
      </c>
      <c r="G10" s="11" t="s">
        <v>422</v>
      </c>
      <c r="H10" s="11" t="s">
        <v>422</v>
      </c>
      <c r="I10" s="11">
        <v>594384834</v>
      </c>
      <c r="J10" s="16">
        <v>63.935600000000001</v>
      </c>
      <c r="K10" s="16" t="s">
        <v>422</v>
      </c>
    </row>
    <row r="11" spans="1:11" ht="12" customHeight="1" x14ac:dyDescent="0.2">
      <c r="A11" s="2" t="str">
        <f>"Feb "&amp;RIGHT(A6,4)</f>
        <v>Feb 2025</v>
      </c>
      <c r="B11" s="11">
        <v>1521457</v>
      </c>
      <c r="C11" s="11">
        <v>1488312</v>
      </c>
      <c r="D11" s="11">
        <v>3792406</v>
      </c>
      <c r="E11" s="11">
        <v>6802175</v>
      </c>
      <c r="F11" s="11">
        <v>435679782</v>
      </c>
      <c r="G11" s="11" t="s">
        <v>422</v>
      </c>
      <c r="H11" s="11" t="s">
        <v>422</v>
      </c>
      <c r="I11" s="11">
        <v>566996184</v>
      </c>
      <c r="J11" s="16">
        <v>64.0501</v>
      </c>
      <c r="K11" s="16" t="s">
        <v>422</v>
      </c>
    </row>
    <row r="12" spans="1:11" ht="12" customHeight="1" x14ac:dyDescent="0.2">
      <c r="A12" s="2" t="str">
        <f>"Mar "&amp;RIGHT(A6,4)</f>
        <v>Mar 2025</v>
      </c>
      <c r="B12" s="11">
        <v>1533978</v>
      </c>
      <c r="C12" s="11">
        <v>1491809</v>
      </c>
      <c r="D12" s="11">
        <v>3825049</v>
      </c>
      <c r="E12" s="11">
        <v>6850836</v>
      </c>
      <c r="F12" s="11">
        <v>448085554</v>
      </c>
      <c r="G12" s="11" t="s">
        <v>422</v>
      </c>
      <c r="H12" s="11">
        <v>-135696</v>
      </c>
      <c r="I12" s="11">
        <v>575755801</v>
      </c>
      <c r="J12" s="16">
        <v>65.406000000000006</v>
      </c>
      <c r="K12" s="16" t="s">
        <v>422</v>
      </c>
    </row>
    <row r="13" spans="1:11" ht="12" customHeight="1" x14ac:dyDescent="0.2">
      <c r="A13" s="2" t="str">
        <f>"Apr "&amp;RIGHT(A6,4)</f>
        <v>Apr 2025</v>
      </c>
      <c r="B13" s="11">
        <v>1542915</v>
      </c>
      <c r="C13" s="11">
        <v>1493905</v>
      </c>
      <c r="D13" s="11">
        <v>3840395</v>
      </c>
      <c r="E13" s="11">
        <v>6877215</v>
      </c>
      <c r="F13" s="11">
        <v>464870284</v>
      </c>
      <c r="G13" s="11" t="s">
        <v>422</v>
      </c>
      <c r="H13" s="11" t="s">
        <v>422</v>
      </c>
      <c r="I13" s="11">
        <v>605572415</v>
      </c>
      <c r="J13" s="16">
        <v>67.595699999999994</v>
      </c>
      <c r="K13" s="16" t="s">
        <v>422</v>
      </c>
    </row>
    <row r="14" spans="1:11" ht="12" customHeight="1" x14ac:dyDescent="0.2">
      <c r="A14" s="2" t="str">
        <f>"May "&amp;RIGHT(A6,4)</f>
        <v>May 2025</v>
      </c>
      <c r="B14" s="11">
        <v>1546227</v>
      </c>
      <c r="C14" s="11">
        <v>1493040</v>
      </c>
      <c r="D14" s="11">
        <v>3855343</v>
      </c>
      <c r="E14" s="11">
        <v>6894610</v>
      </c>
      <c r="F14" s="11">
        <v>451064520</v>
      </c>
      <c r="G14" s="11" t="s">
        <v>422</v>
      </c>
      <c r="H14" s="11" t="s">
        <v>422</v>
      </c>
      <c r="I14" s="11">
        <v>577595598</v>
      </c>
      <c r="J14" s="16">
        <v>65.422799999999995</v>
      </c>
      <c r="K14" s="16" t="s">
        <v>422</v>
      </c>
    </row>
    <row r="15" spans="1:11" ht="12" customHeight="1" x14ac:dyDescent="0.2">
      <c r="A15" s="2" t="str">
        <f>"Jun "&amp;RIGHT(A6,4)</f>
        <v>Jun 2025</v>
      </c>
      <c r="B15" s="11">
        <v>1539355</v>
      </c>
      <c r="C15" s="11">
        <v>1484521</v>
      </c>
      <c r="D15" s="11">
        <v>3859324</v>
      </c>
      <c r="E15" s="11">
        <v>6883200</v>
      </c>
      <c r="F15" s="11">
        <v>441761357</v>
      </c>
      <c r="G15" s="11" t="s">
        <v>422</v>
      </c>
      <c r="H15" s="11">
        <v>687452</v>
      </c>
      <c r="I15" s="11">
        <v>592079708</v>
      </c>
      <c r="J15" s="16">
        <v>64.179599999999994</v>
      </c>
      <c r="K15" s="16" t="s">
        <v>422</v>
      </c>
    </row>
    <row r="16" spans="1:11" ht="12" customHeight="1" x14ac:dyDescent="0.2">
      <c r="A16" s="2" t="str">
        <f>"Jul "&amp;RIGHT(A6,4)</f>
        <v>Jul 2025</v>
      </c>
      <c r="B16" s="11">
        <v>1547480</v>
      </c>
      <c r="C16" s="11">
        <v>1493323</v>
      </c>
      <c r="D16" s="11">
        <v>3882522</v>
      </c>
      <c r="E16" s="11">
        <v>6923325</v>
      </c>
      <c r="F16" s="11">
        <v>449437248</v>
      </c>
      <c r="G16" s="11" t="s">
        <v>422</v>
      </c>
      <c r="H16" s="11" t="s">
        <v>422</v>
      </c>
      <c r="I16" s="11">
        <v>585615431</v>
      </c>
      <c r="J16" s="16">
        <v>64.916399999999996</v>
      </c>
      <c r="K16" s="16" t="s">
        <v>422</v>
      </c>
    </row>
    <row r="17" spans="1:11" ht="12" customHeight="1" x14ac:dyDescent="0.2">
      <c r="A17" s="2" t="str">
        <f>"Aug "&amp;RIGHT(A6,4)</f>
        <v>Aug 2025</v>
      </c>
      <c r="B17" s="11">
        <v>1537619</v>
      </c>
      <c r="C17" s="11">
        <v>1480870</v>
      </c>
      <c r="D17" s="11">
        <v>3892619</v>
      </c>
      <c r="E17" s="11">
        <v>6911108</v>
      </c>
      <c r="F17" s="11">
        <v>451304383</v>
      </c>
      <c r="G17" s="11" t="s">
        <v>422</v>
      </c>
      <c r="H17" s="11" t="s">
        <v>422</v>
      </c>
      <c r="I17" s="11">
        <v>575065585</v>
      </c>
      <c r="J17" s="16">
        <v>65.301299999999998</v>
      </c>
      <c r="K17" s="16" t="s">
        <v>422</v>
      </c>
    </row>
    <row r="18" spans="1:11" ht="12" customHeight="1" x14ac:dyDescent="0.2">
      <c r="A18" s="2" t="str">
        <f>"Sep "&amp;RIGHT(A6,4)</f>
        <v>Sep 2025</v>
      </c>
      <c r="B18" s="11">
        <v>1537287</v>
      </c>
      <c r="C18" s="11">
        <v>1479489</v>
      </c>
      <c r="D18" s="11">
        <v>3904910</v>
      </c>
      <c r="E18" s="11">
        <v>6921686</v>
      </c>
      <c r="F18" s="11">
        <v>480274961</v>
      </c>
      <c r="G18" s="11" t="s">
        <v>422</v>
      </c>
      <c r="H18" s="11">
        <v>98789201</v>
      </c>
      <c r="I18" s="11">
        <v>723670031</v>
      </c>
      <c r="J18" s="16">
        <v>69.387</v>
      </c>
      <c r="K18" s="16" t="s">
        <v>422</v>
      </c>
    </row>
    <row r="19" spans="1:11" ht="12" customHeight="1" x14ac:dyDescent="0.2">
      <c r="A19" s="12" t="s">
        <v>55</v>
      </c>
      <c r="B19" s="13">
        <v>1537668.5</v>
      </c>
      <c r="C19" s="13">
        <v>1492005.3333000001</v>
      </c>
      <c r="D19" s="13">
        <v>3837744</v>
      </c>
      <c r="E19" s="13">
        <v>6867417.8333000001</v>
      </c>
      <c r="F19" s="13">
        <v>5347113915</v>
      </c>
      <c r="G19" s="13">
        <v>2329808568</v>
      </c>
      <c r="H19" s="13">
        <v>104185072</v>
      </c>
      <c r="I19" s="13">
        <v>7793624034</v>
      </c>
      <c r="J19" s="17">
        <v>64.885099999999994</v>
      </c>
      <c r="K19" s="17">
        <v>28.2713</v>
      </c>
    </row>
    <row r="20" spans="1:11" ht="12" customHeight="1" x14ac:dyDescent="0.2">
      <c r="A20" s="14" t="s">
        <v>424</v>
      </c>
      <c r="B20" s="15">
        <v>1536626.2222</v>
      </c>
      <c r="C20" s="15">
        <v>1494486.8888999999</v>
      </c>
      <c r="D20" s="15">
        <v>3819208.5556000001</v>
      </c>
      <c r="E20" s="15">
        <v>6850321.6666999999</v>
      </c>
      <c r="F20" s="15">
        <v>3966097323</v>
      </c>
      <c r="G20" s="15">
        <v>1937779793</v>
      </c>
      <c r="H20" s="15">
        <v>5395871</v>
      </c>
      <c r="I20" s="15">
        <v>5909272987</v>
      </c>
      <c r="J20" s="18">
        <v>64.329499999999996</v>
      </c>
      <c r="K20" s="18">
        <v>31.430499999999999</v>
      </c>
    </row>
    <row r="21" spans="1:11" ht="12" customHeight="1" x14ac:dyDescent="0.2">
      <c r="A21" s="3" t="str">
        <f>"FY "&amp;RIGHT(A6,4)+1</f>
        <v>FY 2026</v>
      </c>
    </row>
    <row r="22" spans="1:11" ht="12" customHeight="1" x14ac:dyDescent="0.2">
      <c r="A22" s="2" t="str">
        <f>"Oct "&amp;RIGHT(A6,4)</f>
        <v>Oct 2025</v>
      </c>
      <c r="B22" s="11">
        <v>1530236</v>
      </c>
      <c r="C22" s="11">
        <v>1479765</v>
      </c>
      <c r="D22" s="11">
        <v>3899937</v>
      </c>
      <c r="E22" s="11">
        <v>6909938</v>
      </c>
      <c r="F22" s="11">
        <v>343139952</v>
      </c>
      <c r="G22" s="11" t="s">
        <v>422</v>
      </c>
      <c r="H22" s="11" t="s">
        <v>422</v>
      </c>
      <c r="I22" s="11">
        <v>1113245498</v>
      </c>
      <c r="J22" s="16">
        <v>49.658900000000003</v>
      </c>
      <c r="K22" s="16" t="s">
        <v>422</v>
      </c>
    </row>
    <row r="23" spans="1:11" ht="12" customHeight="1" x14ac:dyDescent="0.2">
      <c r="A23" s="2" t="str">
        <f>"Nov "&amp;RIGHT(A6,4)</f>
        <v>Nov 2025</v>
      </c>
      <c r="B23" s="11">
        <v>1481573</v>
      </c>
      <c r="C23" s="11">
        <v>1439355</v>
      </c>
      <c r="D23" s="11">
        <v>3850806</v>
      </c>
      <c r="E23" s="11">
        <v>6771734</v>
      </c>
      <c r="F23" s="11">
        <v>434796719</v>
      </c>
      <c r="G23" s="11" t="s">
        <v>422</v>
      </c>
      <c r="H23" s="11" t="s">
        <v>422</v>
      </c>
      <c r="I23" s="11">
        <v>596259755</v>
      </c>
      <c r="J23" s="16">
        <v>64.207599999999999</v>
      </c>
      <c r="K23" s="16" t="s">
        <v>422</v>
      </c>
    </row>
    <row r="24" spans="1:11" ht="12" customHeight="1" x14ac:dyDescent="0.2">
      <c r="A24" s="2" t="str">
        <f>"Dec "&amp;RIGHT(A6,4)</f>
        <v>Dec 2025</v>
      </c>
      <c r="B24" s="11">
        <v>1457576</v>
      </c>
      <c r="C24" s="11">
        <v>1429429</v>
      </c>
      <c r="D24" s="11">
        <v>3825606</v>
      </c>
      <c r="E24" s="11">
        <v>6712611</v>
      </c>
      <c r="F24" s="11">
        <v>438364635</v>
      </c>
      <c r="G24" s="11" t="s">
        <v>422</v>
      </c>
      <c r="H24" s="11">
        <v>453050</v>
      </c>
      <c r="I24" s="11">
        <v>627966452</v>
      </c>
      <c r="J24" s="16">
        <v>65.304599999999994</v>
      </c>
      <c r="K24" s="16" t="s">
        <v>422</v>
      </c>
    </row>
    <row r="25" spans="1:11" ht="12" customHeight="1" x14ac:dyDescent="0.2">
      <c r="A25" s="2" t="str">
        <f>"Jan "&amp;RIGHT(A6,4)+1</f>
        <v>Jan 2026</v>
      </c>
      <c r="B25" s="11">
        <v>1452569</v>
      </c>
      <c r="C25" s="11">
        <v>1422459</v>
      </c>
      <c r="D25" s="11">
        <v>3821272</v>
      </c>
      <c r="E25" s="11">
        <v>6696300</v>
      </c>
      <c r="F25" s="11">
        <v>446081969</v>
      </c>
      <c r="G25" s="11" t="s">
        <v>422</v>
      </c>
      <c r="H25" s="11" t="s">
        <v>422</v>
      </c>
      <c r="I25" s="11">
        <v>592265566</v>
      </c>
      <c r="J25" s="16">
        <v>66.616200000000006</v>
      </c>
      <c r="K25" s="16" t="s">
        <v>422</v>
      </c>
    </row>
    <row r="26" spans="1:11" ht="12" customHeight="1" x14ac:dyDescent="0.2">
      <c r="A26" s="2" t="str">
        <f>"Feb "&amp;RIGHT(A6,4)+1</f>
        <v>Feb 2026</v>
      </c>
      <c r="B26" s="11">
        <v>1444995</v>
      </c>
      <c r="C26" s="11">
        <v>1410903</v>
      </c>
      <c r="D26" s="11">
        <v>3808843</v>
      </c>
      <c r="E26" s="11">
        <v>6664741</v>
      </c>
      <c r="F26" s="11">
        <v>408395866</v>
      </c>
      <c r="G26" s="11" t="s">
        <v>422</v>
      </c>
      <c r="H26" s="11" t="s">
        <v>422</v>
      </c>
      <c r="I26" s="11">
        <v>545943528</v>
      </c>
      <c r="J26" s="16">
        <v>61.277099999999997</v>
      </c>
      <c r="K26" s="16" t="s">
        <v>422</v>
      </c>
    </row>
    <row r="27" spans="1:11" ht="12" customHeight="1" x14ac:dyDescent="0.2">
      <c r="A27" s="2" t="str">
        <f>"Mar "&amp;RIGHT(A6,4)+1</f>
        <v>Mar 2026</v>
      </c>
      <c r="B27" s="11">
        <v>1458085</v>
      </c>
      <c r="C27" s="11">
        <v>1419086</v>
      </c>
      <c r="D27" s="11">
        <v>3825864</v>
      </c>
      <c r="E27" s="11">
        <v>6703035</v>
      </c>
      <c r="F27" s="11">
        <v>425759277</v>
      </c>
      <c r="G27" s="11" t="s">
        <v>422</v>
      </c>
      <c r="H27" s="11">
        <v>100981</v>
      </c>
      <c r="I27" s="11">
        <v>591850364</v>
      </c>
      <c r="J27" s="16">
        <v>63.517400000000002</v>
      </c>
      <c r="K27" s="16" t="s">
        <v>422</v>
      </c>
    </row>
    <row r="28" spans="1:11" ht="12" customHeight="1" x14ac:dyDescent="0.2">
      <c r="A28" s="2" t="str">
        <f>"Apr "&amp;RIGHT(A6,4)+1</f>
        <v>Apr 2026</v>
      </c>
      <c r="B28" s="11">
        <v>1463606</v>
      </c>
      <c r="C28" s="11">
        <v>1419014</v>
      </c>
      <c r="D28" s="11">
        <v>3825898</v>
      </c>
      <c r="E28" s="11">
        <v>6708518</v>
      </c>
      <c r="F28" s="11">
        <v>423416724</v>
      </c>
      <c r="G28" s="11" t="s">
        <v>422</v>
      </c>
      <c r="H28" s="11" t="s">
        <v>422</v>
      </c>
      <c r="I28" s="11">
        <v>563184526</v>
      </c>
      <c r="J28" s="16">
        <v>63.116300000000003</v>
      </c>
      <c r="K28" s="16" t="s">
        <v>422</v>
      </c>
    </row>
    <row r="29" spans="1:11" ht="12" customHeight="1" x14ac:dyDescent="0.2">
      <c r="A29" s="2" t="str">
        <f>"May "&amp;RIGHT(A6,4)+1</f>
        <v>May 2026</v>
      </c>
      <c r="B29" s="11">
        <v>1456284</v>
      </c>
      <c r="C29" s="11">
        <v>1407081</v>
      </c>
      <c r="D29" s="11">
        <v>3824612</v>
      </c>
      <c r="E29" s="11">
        <v>6687977</v>
      </c>
      <c r="F29" s="11">
        <v>423178575</v>
      </c>
      <c r="G29" s="11" t="s">
        <v>422</v>
      </c>
      <c r="H29" s="11" t="s">
        <v>422</v>
      </c>
      <c r="I29" s="11">
        <v>560048588.42859995</v>
      </c>
      <c r="J29" s="16">
        <v>63.274500000000003</v>
      </c>
      <c r="K29" s="16" t="s">
        <v>422</v>
      </c>
    </row>
    <row r="30" spans="1:11" ht="12" customHeight="1" x14ac:dyDescent="0.2">
      <c r="A30" s="2" t="str">
        <f>"Jun "&amp;RIGHT(A6,4)+1</f>
        <v>Jun 2026</v>
      </c>
      <c r="B30" s="11">
        <v>1456345</v>
      </c>
      <c r="C30" s="11">
        <v>1400535</v>
      </c>
      <c r="D30" s="11">
        <v>3812674</v>
      </c>
      <c r="E30" s="11">
        <v>6669554</v>
      </c>
      <c r="F30" s="11">
        <v>481687372</v>
      </c>
      <c r="G30" s="11" t="s">
        <v>422</v>
      </c>
      <c r="H30" s="11">
        <v>1620000</v>
      </c>
      <c r="I30" s="11">
        <v>631074698.67859995</v>
      </c>
      <c r="J30" s="16">
        <v>72.221800000000002</v>
      </c>
      <c r="K30" s="16" t="s">
        <v>422</v>
      </c>
    </row>
    <row r="31" spans="1:11" ht="12" customHeight="1" x14ac:dyDescent="0.2">
      <c r="A31" s="2" t="str">
        <f>"Jul "&amp;RIGHT(A6,4)+1</f>
        <v>Jul 2026</v>
      </c>
      <c r="B31" s="11" t="s">
        <v>422</v>
      </c>
      <c r="C31" s="11" t="s">
        <v>422</v>
      </c>
      <c r="D31" s="11" t="s">
        <v>422</v>
      </c>
      <c r="E31" s="11" t="s">
        <v>422</v>
      </c>
      <c r="F31" s="11" t="s">
        <v>422</v>
      </c>
      <c r="G31" s="11" t="s">
        <v>422</v>
      </c>
      <c r="H31" s="11" t="s">
        <v>422</v>
      </c>
      <c r="I31" s="11" t="s">
        <v>422</v>
      </c>
      <c r="J31" s="16" t="s">
        <v>422</v>
      </c>
      <c r="K31" s="16" t="s">
        <v>422</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6" t="s">
        <v>422</v>
      </c>
      <c r="K32" s="16" t="s">
        <v>422</v>
      </c>
    </row>
    <row r="33" spans="1:14" ht="12" customHeight="1" x14ac:dyDescent="0.2">
      <c r="A33" s="2" t="str">
        <f>"Sep "&amp;RIGHT(A6,4)+1</f>
        <v>Sep 2026</v>
      </c>
      <c r="B33" s="11" t="s">
        <v>422</v>
      </c>
      <c r="C33" s="11" t="s">
        <v>422</v>
      </c>
      <c r="D33" s="11" t="s">
        <v>422</v>
      </c>
      <c r="E33" s="11" t="s">
        <v>422</v>
      </c>
      <c r="F33" s="11" t="s">
        <v>422</v>
      </c>
      <c r="G33" s="11" t="s">
        <v>422</v>
      </c>
      <c r="H33" s="11" t="s">
        <v>422</v>
      </c>
      <c r="I33" s="11" t="s">
        <v>422</v>
      </c>
      <c r="J33" s="16" t="s">
        <v>422</v>
      </c>
      <c r="K33" s="16" t="s">
        <v>422</v>
      </c>
    </row>
    <row r="34" spans="1:14" ht="12" customHeight="1" x14ac:dyDescent="0.2">
      <c r="A34" s="12" t="s">
        <v>55</v>
      </c>
      <c r="B34" s="13">
        <v>1466807.6666999999</v>
      </c>
      <c r="C34" s="13">
        <v>1425291.8888999999</v>
      </c>
      <c r="D34" s="13">
        <v>3832834.6666999999</v>
      </c>
      <c r="E34" s="13">
        <v>6724934.2221999997</v>
      </c>
      <c r="F34" s="13">
        <v>3824821089</v>
      </c>
      <c r="G34" s="13">
        <v>1994843856.1071999</v>
      </c>
      <c r="H34" s="13">
        <v>2174031</v>
      </c>
      <c r="I34" s="13">
        <v>5821838976.1071997</v>
      </c>
      <c r="J34" s="17">
        <v>63.194699999999997</v>
      </c>
      <c r="K34" s="17">
        <v>32.959299999999999</v>
      </c>
    </row>
    <row r="35" spans="1:14" ht="12" customHeight="1" x14ac:dyDescent="0.2">
      <c r="A35" s="14" t="str">
        <f>"Total "&amp;MID(A20,7,LEN(A20)-13)&amp;" Months"</f>
        <v>Total 9 Months</v>
      </c>
      <c r="B35" s="15">
        <v>1466807.6666999999</v>
      </c>
      <c r="C35" s="15">
        <v>1425291.8888999999</v>
      </c>
      <c r="D35" s="15">
        <v>3832834.6666999999</v>
      </c>
      <c r="E35" s="15">
        <v>6724934.2221999997</v>
      </c>
      <c r="F35" s="15">
        <v>3824821089</v>
      </c>
      <c r="G35" s="15">
        <v>1994843856.1071999</v>
      </c>
      <c r="H35" s="15">
        <v>2174031</v>
      </c>
      <c r="I35" s="15">
        <v>5821838976.1071997</v>
      </c>
      <c r="J35" s="18">
        <v>63.194699999999997</v>
      </c>
      <c r="K35" s="18">
        <v>32.959299999999999</v>
      </c>
    </row>
    <row r="36" spans="1:14" ht="12" customHeight="1" x14ac:dyDescent="0.2">
      <c r="A36" s="75"/>
      <c r="B36" s="75"/>
      <c r="C36" s="75"/>
      <c r="D36" s="75"/>
      <c r="E36" s="75"/>
      <c r="F36" s="75"/>
      <c r="G36" s="75"/>
      <c r="H36" s="75"/>
      <c r="I36" s="75"/>
      <c r="J36" s="75"/>
    </row>
    <row r="37" spans="1:14" ht="12" customHeight="1" x14ac:dyDescent="0.2">
      <c r="A37" s="119" t="s">
        <v>353</v>
      </c>
      <c r="B37" s="119"/>
      <c r="C37" s="119"/>
      <c r="D37" s="119"/>
      <c r="E37" s="119"/>
      <c r="F37" s="119"/>
      <c r="G37" s="119"/>
      <c r="H37" s="119"/>
      <c r="I37" s="119"/>
      <c r="J37" s="119"/>
      <c r="K37" s="119"/>
      <c r="L37" s="119"/>
      <c r="M37" s="119"/>
      <c r="N37" s="119"/>
    </row>
    <row r="38" spans="1:14" ht="19.899999999999999" customHeight="1" x14ac:dyDescent="0.2">
      <c r="A38" s="119" t="s">
        <v>413</v>
      </c>
      <c r="B38" s="119"/>
      <c r="C38" s="119"/>
      <c r="D38" s="119"/>
      <c r="E38" s="119"/>
      <c r="F38" s="119"/>
      <c r="G38" s="119"/>
      <c r="H38" s="119"/>
      <c r="I38" s="119"/>
      <c r="J38" s="119"/>
      <c r="K38" s="119"/>
      <c r="L38" s="119"/>
      <c r="M38" s="119"/>
      <c r="N38" s="119"/>
    </row>
    <row r="39" spans="1:14" ht="4.1500000000000004" customHeight="1" x14ac:dyDescent="0.2">
      <c r="A39" s="119"/>
      <c r="B39" s="119"/>
      <c r="C39" s="119"/>
      <c r="D39" s="119"/>
      <c r="E39" s="119"/>
      <c r="F39" s="119"/>
      <c r="G39" s="119"/>
      <c r="H39" s="119"/>
      <c r="I39" s="119"/>
      <c r="J39" s="119"/>
      <c r="K39" s="119"/>
      <c r="L39" s="119"/>
      <c r="M39" s="119"/>
      <c r="N39" s="119"/>
    </row>
    <row r="40" spans="1:14" ht="19.899999999999999" hidden="1" customHeight="1" x14ac:dyDescent="0.2">
      <c r="A40" s="119"/>
      <c r="B40" s="119"/>
      <c r="C40" s="119"/>
      <c r="D40" s="119"/>
      <c r="E40" s="119"/>
      <c r="F40" s="119"/>
      <c r="G40" s="119"/>
      <c r="H40" s="119"/>
      <c r="I40" s="119"/>
      <c r="J40" s="119"/>
      <c r="K40" s="119"/>
      <c r="L40" s="119"/>
      <c r="M40" s="119"/>
      <c r="N40" s="119"/>
    </row>
    <row r="41" spans="1:14" ht="19.899999999999999" hidden="1" customHeight="1" x14ac:dyDescent="0.2">
      <c r="A41" s="119"/>
      <c r="B41" s="119"/>
      <c r="C41" s="119"/>
      <c r="D41" s="119"/>
      <c r="E41" s="119"/>
      <c r="F41" s="119"/>
      <c r="G41" s="119"/>
      <c r="H41" s="119"/>
      <c r="I41" s="119"/>
      <c r="J41" s="119"/>
      <c r="K41" s="119"/>
      <c r="L41" s="119"/>
      <c r="M41" s="119"/>
      <c r="N41" s="119"/>
    </row>
    <row r="42" spans="1:14" ht="19.899999999999999" customHeight="1" x14ac:dyDescent="0.2">
      <c r="A42" s="119" t="s">
        <v>354</v>
      </c>
      <c r="B42" s="119"/>
      <c r="C42" s="119"/>
      <c r="D42" s="119"/>
      <c r="E42" s="119"/>
      <c r="F42" s="119"/>
      <c r="G42" s="119"/>
      <c r="H42" s="119"/>
      <c r="I42" s="119"/>
      <c r="J42" s="119"/>
      <c r="K42" s="119"/>
      <c r="L42" s="119"/>
      <c r="M42" s="119"/>
      <c r="N42" s="119"/>
    </row>
    <row r="43" spans="1:14" ht="35.450000000000003" customHeight="1" x14ac:dyDescent="0.2">
      <c r="A43" s="119"/>
      <c r="B43" s="119"/>
      <c r="C43" s="119"/>
      <c r="D43" s="119"/>
      <c r="E43" s="119"/>
      <c r="F43" s="119"/>
      <c r="G43" s="119"/>
      <c r="H43" s="119"/>
      <c r="I43" s="119"/>
      <c r="J43" s="119"/>
      <c r="K43" s="119"/>
      <c r="L43" s="119"/>
      <c r="M43" s="119"/>
      <c r="N43" s="119"/>
    </row>
    <row r="44" spans="1:14" x14ac:dyDescent="0.2">
      <c r="A44" s="27"/>
      <c r="B44" s="27"/>
      <c r="C44" s="27"/>
      <c r="D44" s="27"/>
      <c r="E44" s="27"/>
      <c r="F44" s="27"/>
      <c r="G44" s="27"/>
      <c r="H44" s="27"/>
      <c r="I44" s="27"/>
      <c r="J44" s="27"/>
      <c r="K44" s="27"/>
    </row>
  </sheetData>
  <mergeCells count="12">
    <mergeCell ref="A42:N42"/>
    <mergeCell ref="A43:N43"/>
    <mergeCell ref="B5:K5"/>
    <mergeCell ref="A36:J36"/>
    <mergeCell ref="A1:J1"/>
    <mergeCell ref="A2:J2"/>
    <mergeCell ref="A3:A4"/>
    <mergeCell ref="B3:E3"/>
    <mergeCell ref="F3:I3"/>
    <mergeCell ref="J3:K3"/>
    <mergeCell ref="A37:N37"/>
    <mergeCell ref="A38:N41"/>
  </mergeCells>
  <phoneticPr fontId="0" type="noConversion"/>
  <pageMargins left="0.75" right="0.5" top="0.75" bottom="0.5" header="0.5" footer="0.25"/>
  <pageSetup scale="37"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pageSetUpPr fitToPage="1"/>
  </sheetPr>
  <dimension ref="A1:M101"/>
  <sheetViews>
    <sheetView showGridLines="0" workbookViewId="0">
      <selection sqref="A1:L1"/>
    </sheetView>
  </sheetViews>
  <sheetFormatPr defaultRowHeight="12.75" x14ac:dyDescent="0.2"/>
  <cols>
    <col min="1" max="1" width="11.42578125" customWidth="1"/>
    <col min="2" max="7" width="11" customWidth="1"/>
    <col min="8" max="9" width="12.42578125" customWidth="1"/>
    <col min="10" max="13" width="11" customWidth="1"/>
  </cols>
  <sheetData>
    <row r="1" spans="1:13" ht="12" customHeight="1" x14ac:dyDescent="0.2">
      <c r="A1" s="81" t="s">
        <v>426</v>
      </c>
      <c r="B1" s="81"/>
      <c r="C1" s="81"/>
      <c r="D1" s="81"/>
      <c r="E1" s="81"/>
      <c r="F1" s="81"/>
      <c r="G1" s="81"/>
      <c r="H1" s="81"/>
      <c r="I1" s="81"/>
      <c r="J1" s="81"/>
      <c r="K1" s="81"/>
      <c r="L1" s="81"/>
      <c r="M1" s="73">
        <v>46276</v>
      </c>
    </row>
    <row r="2" spans="1:13" ht="12" customHeight="1" x14ac:dyDescent="0.2">
      <c r="A2" s="82" t="s">
        <v>227</v>
      </c>
      <c r="B2" s="82"/>
      <c r="C2" s="82"/>
      <c r="D2" s="82"/>
      <c r="E2" s="82"/>
      <c r="F2" s="82"/>
      <c r="G2" s="82"/>
      <c r="H2" s="82"/>
      <c r="I2" s="82"/>
      <c r="J2" s="82"/>
      <c r="K2" s="82"/>
      <c r="L2" s="82"/>
      <c r="M2" s="1"/>
    </row>
    <row r="3" spans="1:13" ht="24" customHeight="1" x14ac:dyDescent="0.2">
      <c r="A3" s="77" t="s">
        <v>50</v>
      </c>
      <c r="B3" s="84" t="s">
        <v>194</v>
      </c>
      <c r="C3" s="84"/>
      <c r="D3" s="84"/>
      <c r="E3" s="84"/>
      <c r="F3" s="80"/>
      <c r="G3" s="79" t="s">
        <v>228</v>
      </c>
      <c r="H3" s="79" t="s">
        <v>229</v>
      </c>
      <c r="I3" s="79" t="s">
        <v>377</v>
      </c>
      <c r="J3" s="79" t="s">
        <v>378</v>
      </c>
      <c r="K3" s="79" t="s">
        <v>58</v>
      </c>
      <c r="L3" s="84" t="s">
        <v>226</v>
      </c>
      <c r="M3" s="84"/>
    </row>
    <row r="4" spans="1:13" ht="27.6" customHeight="1" x14ac:dyDescent="0.2">
      <c r="A4" s="78"/>
      <c r="B4" s="10" t="s">
        <v>151</v>
      </c>
      <c r="C4" s="10" t="s">
        <v>152</v>
      </c>
      <c r="D4" s="10" t="s">
        <v>153</v>
      </c>
      <c r="E4" s="10" t="s">
        <v>155</v>
      </c>
      <c r="F4" s="10" t="s">
        <v>55</v>
      </c>
      <c r="G4" s="80"/>
      <c r="H4" s="80"/>
      <c r="I4" s="80"/>
      <c r="J4" s="80"/>
      <c r="K4" s="80"/>
      <c r="L4" s="10" t="s">
        <v>260</v>
      </c>
      <c r="M4" s="9" t="s">
        <v>155</v>
      </c>
    </row>
    <row r="5" spans="1:13" ht="12" customHeight="1" x14ac:dyDescent="0.2">
      <c r="A5" s="1"/>
      <c r="B5" s="75" t="str">
        <f>REPT("-",50)&amp;" Number "&amp;REPT("-",51)&amp;"   "&amp;REPT("-",62)&amp;" Dollars "&amp;REPT("-",63)</f>
        <v>-------------------------------------------------- Number ---------------------------------------------------   -------------------------------------------------------------- Dollars ---------------------------------------------------------------</v>
      </c>
      <c r="C5" s="75"/>
      <c r="D5" s="75"/>
      <c r="E5" s="75"/>
      <c r="F5" s="75"/>
      <c r="G5" s="75"/>
      <c r="H5" s="75"/>
      <c r="I5" s="75"/>
      <c r="J5" s="75"/>
      <c r="K5" s="75"/>
      <c r="L5" s="75"/>
      <c r="M5" s="75"/>
    </row>
    <row r="6" spans="1:13" ht="12" customHeight="1" x14ac:dyDescent="0.2">
      <c r="A6" s="3" t="s">
        <v>423</v>
      </c>
    </row>
    <row r="7" spans="1:13" ht="12" customHeight="1" x14ac:dyDescent="0.2">
      <c r="A7" s="2" t="str">
        <f>"Oct "&amp;RIGHT(A6,4)-1</f>
        <v>Oct 2024</v>
      </c>
      <c r="B7" s="11">
        <v>0</v>
      </c>
      <c r="C7" s="11">
        <v>0</v>
      </c>
      <c r="D7" s="11">
        <v>0</v>
      </c>
      <c r="E7" s="11">
        <v>713573</v>
      </c>
      <c r="F7" s="11">
        <v>713573</v>
      </c>
      <c r="G7" s="11">
        <v>23640029.861499999</v>
      </c>
      <c r="H7" s="11" t="s">
        <v>422</v>
      </c>
      <c r="I7" s="11" t="s">
        <v>422</v>
      </c>
      <c r="J7" s="11" t="s">
        <v>422</v>
      </c>
      <c r="K7" s="11">
        <v>23640029.861499999</v>
      </c>
      <c r="L7" s="16" t="s">
        <v>422</v>
      </c>
      <c r="M7" s="16">
        <v>33.129100000000001</v>
      </c>
    </row>
    <row r="8" spans="1:13" ht="12" customHeight="1" x14ac:dyDescent="0.2">
      <c r="A8" s="2" t="str">
        <f>"Nov "&amp;RIGHT(A6,4)-1</f>
        <v>Nov 2024</v>
      </c>
      <c r="B8" s="11">
        <v>0</v>
      </c>
      <c r="C8" s="11">
        <v>0</v>
      </c>
      <c r="D8" s="11">
        <v>0</v>
      </c>
      <c r="E8" s="11">
        <v>715197</v>
      </c>
      <c r="F8" s="11">
        <v>715197</v>
      </c>
      <c r="G8" s="11">
        <v>23617313.781399999</v>
      </c>
      <c r="H8" s="11" t="s">
        <v>422</v>
      </c>
      <c r="I8" s="11" t="s">
        <v>422</v>
      </c>
      <c r="J8" s="11" t="s">
        <v>422</v>
      </c>
      <c r="K8" s="11">
        <v>23617313.781399999</v>
      </c>
      <c r="L8" s="16" t="s">
        <v>422</v>
      </c>
      <c r="M8" s="16">
        <v>33.022100000000002</v>
      </c>
    </row>
    <row r="9" spans="1:13" ht="12" customHeight="1" x14ac:dyDescent="0.2">
      <c r="A9" s="2" t="str">
        <f>"Dec "&amp;RIGHT(A6,4)-1</f>
        <v>Dec 2024</v>
      </c>
      <c r="B9" s="11">
        <v>0</v>
      </c>
      <c r="C9" s="11">
        <v>0</v>
      </c>
      <c r="D9" s="11">
        <v>0</v>
      </c>
      <c r="E9" s="11">
        <v>704194</v>
      </c>
      <c r="F9" s="11">
        <v>704194</v>
      </c>
      <c r="G9" s="11">
        <v>22913652.0517</v>
      </c>
      <c r="H9" s="11" t="s">
        <v>422</v>
      </c>
      <c r="I9" s="11" t="s">
        <v>422</v>
      </c>
      <c r="J9" s="11" t="s">
        <v>422</v>
      </c>
      <c r="K9" s="11">
        <v>22913652.0517</v>
      </c>
      <c r="L9" s="16" t="s">
        <v>422</v>
      </c>
      <c r="M9" s="16">
        <v>32.538800000000002</v>
      </c>
    </row>
    <row r="10" spans="1:13" ht="12" customHeight="1" x14ac:dyDescent="0.2">
      <c r="A10" s="2" t="str">
        <f>"Jan "&amp;RIGHT(A6,4)</f>
        <v>Jan 2025</v>
      </c>
      <c r="B10" s="11">
        <v>0</v>
      </c>
      <c r="C10" s="11">
        <v>0</v>
      </c>
      <c r="D10" s="11">
        <v>0</v>
      </c>
      <c r="E10" s="11">
        <v>695921</v>
      </c>
      <c r="F10" s="11">
        <v>695921</v>
      </c>
      <c r="G10" s="11">
        <v>23061701.972899999</v>
      </c>
      <c r="H10" s="11" t="s">
        <v>422</v>
      </c>
      <c r="I10" s="11" t="s">
        <v>422</v>
      </c>
      <c r="J10" s="11" t="s">
        <v>422</v>
      </c>
      <c r="K10" s="11">
        <v>23061701.972899999</v>
      </c>
      <c r="L10" s="16" t="s">
        <v>422</v>
      </c>
      <c r="M10" s="16">
        <v>33.138399999999997</v>
      </c>
    </row>
    <row r="11" spans="1:13" ht="12" customHeight="1" x14ac:dyDescent="0.2">
      <c r="A11" s="2" t="str">
        <f>"Feb "&amp;RIGHT(A6,4)</f>
        <v>Feb 2025</v>
      </c>
      <c r="B11" s="11">
        <v>0</v>
      </c>
      <c r="C11" s="11">
        <v>0</v>
      </c>
      <c r="D11" s="11">
        <v>0</v>
      </c>
      <c r="E11" s="11">
        <v>696172</v>
      </c>
      <c r="F11" s="11">
        <v>696172</v>
      </c>
      <c r="G11" s="11">
        <v>23199240.335299999</v>
      </c>
      <c r="H11" s="11" t="s">
        <v>422</v>
      </c>
      <c r="I11" s="11" t="s">
        <v>422</v>
      </c>
      <c r="J11" s="11" t="s">
        <v>422</v>
      </c>
      <c r="K11" s="11">
        <v>23199240.335299999</v>
      </c>
      <c r="L11" s="16" t="s">
        <v>422</v>
      </c>
      <c r="M11" s="16">
        <v>33.323999999999998</v>
      </c>
    </row>
    <row r="12" spans="1:13" ht="12" customHeight="1" x14ac:dyDescent="0.2">
      <c r="A12" s="2" t="str">
        <f>"Mar "&amp;RIGHT(A6,4)</f>
        <v>Mar 2025</v>
      </c>
      <c r="B12" s="11">
        <v>0</v>
      </c>
      <c r="C12" s="11">
        <v>0</v>
      </c>
      <c r="D12" s="11">
        <v>0</v>
      </c>
      <c r="E12" s="11">
        <v>706856</v>
      </c>
      <c r="F12" s="11">
        <v>706856</v>
      </c>
      <c r="G12" s="11">
        <v>23931240.005399998</v>
      </c>
      <c r="H12" s="11" t="s">
        <v>422</v>
      </c>
      <c r="I12" s="11" t="s">
        <v>422</v>
      </c>
      <c r="J12" s="11" t="s">
        <v>422</v>
      </c>
      <c r="K12" s="11">
        <v>23931240.005399998</v>
      </c>
      <c r="L12" s="16" t="s">
        <v>422</v>
      </c>
      <c r="M12" s="16">
        <v>33.855899999999998</v>
      </c>
    </row>
    <row r="13" spans="1:13" ht="12" customHeight="1" x14ac:dyDescent="0.2">
      <c r="A13" s="2" t="str">
        <f>"Apr "&amp;RIGHT(A6,4)</f>
        <v>Apr 2025</v>
      </c>
      <c r="B13" s="11">
        <v>0</v>
      </c>
      <c r="C13" s="11">
        <v>0</v>
      </c>
      <c r="D13" s="11">
        <v>0</v>
      </c>
      <c r="E13" s="11">
        <v>709085</v>
      </c>
      <c r="F13" s="11">
        <v>709085</v>
      </c>
      <c r="G13" s="11">
        <v>23467497.645500001</v>
      </c>
      <c r="H13" s="11" t="s">
        <v>422</v>
      </c>
      <c r="I13" s="11" t="s">
        <v>422</v>
      </c>
      <c r="J13" s="11" t="s">
        <v>422</v>
      </c>
      <c r="K13" s="11">
        <v>23467497.645500001</v>
      </c>
      <c r="L13" s="16" t="s">
        <v>422</v>
      </c>
      <c r="M13" s="16">
        <v>33.095500000000001</v>
      </c>
    </row>
    <row r="14" spans="1:13" ht="12" customHeight="1" x14ac:dyDescent="0.2">
      <c r="A14" s="2" t="str">
        <f>"May "&amp;RIGHT(A6,4)</f>
        <v>May 2025</v>
      </c>
      <c r="B14" s="11">
        <v>0</v>
      </c>
      <c r="C14" s="11">
        <v>0</v>
      </c>
      <c r="D14" s="11">
        <v>0</v>
      </c>
      <c r="E14" s="11">
        <v>695000</v>
      </c>
      <c r="F14" s="11">
        <v>695000</v>
      </c>
      <c r="G14" s="11">
        <v>23530733.575599998</v>
      </c>
      <c r="H14" s="11" t="s">
        <v>422</v>
      </c>
      <c r="I14" s="11" t="s">
        <v>422</v>
      </c>
      <c r="J14" s="11" t="s">
        <v>422</v>
      </c>
      <c r="K14" s="11">
        <v>23530733.575599998</v>
      </c>
      <c r="L14" s="16" t="s">
        <v>422</v>
      </c>
      <c r="M14" s="16">
        <v>33.857199999999999</v>
      </c>
    </row>
    <row r="15" spans="1:13" ht="12" customHeight="1" x14ac:dyDescent="0.2">
      <c r="A15" s="2" t="str">
        <f>"Jun "&amp;RIGHT(A6,4)</f>
        <v>Jun 2025</v>
      </c>
      <c r="B15" s="11">
        <v>0</v>
      </c>
      <c r="C15" s="11">
        <v>0</v>
      </c>
      <c r="D15" s="11">
        <v>0</v>
      </c>
      <c r="E15" s="11">
        <v>691095</v>
      </c>
      <c r="F15" s="11">
        <v>691095</v>
      </c>
      <c r="G15" s="11">
        <v>23163139.802099999</v>
      </c>
      <c r="H15" s="11" t="s">
        <v>422</v>
      </c>
      <c r="I15" s="11" t="s">
        <v>422</v>
      </c>
      <c r="J15" s="11" t="s">
        <v>422</v>
      </c>
      <c r="K15" s="11">
        <v>23163139.802099999</v>
      </c>
      <c r="L15" s="16" t="s">
        <v>422</v>
      </c>
      <c r="M15" s="16">
        <v>33.516599999999997</v>
      </c>
    </row>
    <row r="16" spans="1:13" ht="12" customHeight="1" x14ac:dyDescent="0.2">
      <c r="A16" s="2" t="str">
        <f>"Jul "&amp;RIGHT(A6,4)</f>
        <v>Jul 2025</v>
      </c>
      <c r="B16" s="11">
        <v>0</v>
      </c>
      <c r="C16" s="11">
        <v>0</v>
      </c>
      <c r="D16" s="11">
        <v>0</v>
      </c>
      <c r="E16" s="11">
        <v>691460</v>
      </c>
      <c r="F16" s="11">
        <v>691460</v>
      </c>
      <c r="G16" s="11">
        <v>23425509.7663</v>
      </c>
      <c r="H16" s="11" t="s">
        <v>422</v>
      </c>
      <c r="I16" s="11" t="s">
        <v>422</v>
      </c>
      <c r="J16" s="11" t="s">
        <v>422</v>
      </c>
      <c r="K16" s="11">
        <v>23425509.7663</v>
      </c>
      <c r="L16" s="16" t="s">
        <v>422</v>
      </c>
      <c r="M16" s="16">
        <v>33.878300000000003</v>
      </c>
    </row>
    <row r="17" spans="1:13" ht="12" customHeight="1" x14ac:dyDescent="0.2">
      <c r="A17" s="2" t="str">
        <f>"Aug "&amp;RIGHT(A6,4)</f>
        <v>Aug 2025</v>
      </c>
      <c r="B17" s="11">
        <v>0</v>
      </c>
      <c r="C17" s="11">
        <v>0</v>
      </c>
      <c r="D17" s="11">
        <v>0</v>
      </c>
      <c r="E17" s="11">
        <v>695276</v>
      </c>
      <c r="F17" s="11">
        <v>695276</v>
      </c>
      <c r="G17" s="11">
        <v>22694676.360599998</v>
      </c>
      <c r="H17" s="11" t="s">
        <v>422</v>
      </c>
      <c r="I17" s="11" t="s">
        <v>422</v>
      </c>
      <c r="J17" s="11" t="s">
        <v>422</v>
      </c>
      <c r="K17" s="11">
        <v>22694676.360599998</v>
      </c>
      <c r="L17" s="16" t="s">
        <v>422</v>
      </c>
      <c r="M17" s="16">
        <v>32.641199999999998</v>
      </c>
    </row>
    <row r="18" spans="1:13" ht="12" customHeight="1" x14ac:dyDescent="0.2">
      <c r="A18" s="2" t="str">
        <f>"Sep "&amp;RIGHT(A6,4)</f>
        <v>Sep 2025</v>
      </c>
      <c r="B18" s="11">
        <v>0</v>
      </c>
      <c r="C18" s="11">
        <v>0</v>
      </c>
      <c r="D18" s="11">
        <v>0</v>
      </c>
      <c r="E18" s="11">
        <v>694649</v>
      </c>
      <c r="F18" s="11">
        <v>694649</v>
      </c>
      <c r="G18" s="11">
        <v>23339818.265900001</v>
      </c>
      <c r="H18" s="11">
        <v>72067121</v>
      </c>
      <c r="I18" s="11" t="s">
        <v>422</v>
      </c>
      <c r="J18" s="11" t="s">
        <v>422</v>
      </c>
      <c r="K18" s="11">
        <v>95406939.265900001</v>
      </c>
      <c r="L18" s="16" t="s">
        <v>422</v>
      </c>
      <c r="M18" s="16">
        <v>33.599400000000003</v>
      </c>
    </row>
    <row r="19" spans="1:13" ht="12" customHeight="1" x14ac:dyDescent="0.2">
      <c r="A19" s="12" t="s">
        <v>55</v>
      </c>
      <c r="B19" s="13">
        <v>0</v>
      </c>
      <c r="C19" s="13">
        <v>0</v>
      </c>
      <c r="D19" s="13">
        <v>0</v>
      </c>
      <c r="E19" s="13">
        <v>700706.5</v>
      </c>
      <c r="F19" s="13">
        <v>700706.5</v>
      </c>
      <c r="G19" s="13">
        <v>279984553.4242</v>
      </c>
      <c r="H19" s="13">
        <v>72067121</v>
      </c>
      <c r="I19" s="13" t="s">
        <v>422</v>
      </c>
      <c r="J19" s="13" t="s">
        <v>422</v>
      </c>
      <c r="K19" s="13">
        <v>352051674.4242</v>
      </c>
      <c r="L19" s="17" t="s">
        <v>422</v>
      </c>
      <c r="M19" s="17">
        <v>33.297899999999998</v>
      </c>
    </row>
    <row r="20" spans="1:13" ht="12" customHeight="1" x14ac:dyDescent="0.2">
      <c r="A20" s="14" t="s">
        <v>424</v>
      </c>
      <c r="B20" s="15">
        <v>0</v>
      </c>
      <c r="C20" s="15">
        <v>0</v>
      </c>
      <c r="D20" s="15">
        <v>0</v>
      </c>
      <c r="E20" s="15">
        <v>703010.33333333302</v>
      </c>
      <c r="F20" s="15">
        <v>703010.33333333302</v>
      </c>
      <c r="G20" s="15">
        <v>210524549.0314</v>
      </c>
      <c r="H20" s="15" t="s">
        <v>422</v>
      </c>
      <c r="I20" s="15" t="s">
        <v>422</v>
      </c>
      <c r="J20" s="15" t="s">
        <v>422</v>
      </c>
      <c r="K20" s="15">
        <v>23391616.559044398</v>
      </c>
      <c r="L20" s="18" t="s">
        <v>422</v>
      </c>
      <c r="M20" s="18">
        <v>33.275288888888902</v>
      </c>
    </row>
    <row r="21" spans="1:13" ht="12" customHeight="1" x14ac:dyDescent="0.2">
      <c r="A21" s="3" t="str">
        <f>"FY "&amp;RIGHT(A6,4)+1</f>
        <v>FY 2026</v>
      </c>
    </row>
    <row r="22" spans="1:13" ht="12" customHeight="1" x14ac:dyDescent="0.2">
      <c r="A22" s="2" t="str">
        <f>"Oct "&amp;RIGHT(A6,4)</f>
        <v>Oct 2025</v>
      </c>
      <c r="B22" s="11">
        <v>0</v>
      </c>
      <c r="C22" s="11">
        <v>0</v>
      </c>
      <c r="D22" s="11">
        <v>0</v>
      </c>
      <c r="E22" s="11">
        <v>698247</v>
      </c>
      <c r="F22" s="11">
        <v>698247</v>
      </c>
      <c r="G22" s="11">
        <v>23215852.9285</v>
      </c>
      <c r="H22" s="11" t="s">
        <v>422</v>
      </c>
      <c r="I22" s="11" t="s">
        <v>422</v>
      </c>
      <c r="J22" s="11" t="s">
        <v>422</v>
      </c>
      <c r="K22" s="11">
        <v>23215852.9285</v>
      </c>
      <c r="L22" s="16" t="s">
        <v>422</v>
      </c>
      <c r="M22" s="16">
        <v>33.248800000000003</v>
      </c>
    </row>
    <row r="23" spans="1:13" ht="12" customHeight="1" x14ac:dyDescent="0.2">
      <c r="A23" s="2" t="str">
        <f>"Nov "&amp;RIGHT(A6,4)</f>
        <v>Nov 2025</v>
      </c>
      <c r="B23" s="11">
        <v>0</v>
      </c>
      <c r="C23" s="11">
        <v>0</v>
      </c>
      <c r="D23" s="11">
        <v>0</v>
      </c>
      <c r="E23" s="11">
        <v>701462</v>
      </c>
      <c r="F23" s="11">
        <v>701462</v>
      </c>
      <c r="G23" s="11">
        <v>23717999.003600001</v>
      </c>
      <c r="H23" s="11" t="s">
        <v>422</v>
      </c>
      <c r="I23" s="11" t="s">
        <v>422</v>
      </c>
      <c r="J23" s="11" t="s">
        <v>422</v>
      </c>
      <c r="K23" s="11">
        <v>23717999.003600001</v>
      </c>
      <c r="L23" s="16" t="s">
        <v>422</v>
      </c>
      <c r="M23" s="16">
        <v>33.812199999999997</v>
      </c>
    </row>
    <row r="24" spans="1:13" ht="12" customHeight="1" x14ac:dyDescent="0.2">
      <c r="A24" s="2" t="str">
        <f>"Dec "&amp;RIGHT(A6,4)</f>
        <v>Dec 2025</v>
      </c>
      <c r="B24" s="11">
        <v>0</v>
      </c>
      <c r="C24" s="11">
        <v>0</v>
      </c>
      <c r="D24" s="11">
        <v>0</v>
      </c>
      <c r="E24" s="11">
        <v>687761</v>
      </c>
      <c r="F24" s="11">
        <v>687761</v>
      </c>
      <c r="G24" s="11">
        <v>22575625.992400002</v>
      </c>
      <c r="H24" s="11">
        <v>29726296</v>
      </c>
      <c r="I24" s="11" t="s">
        <v>422</v>
      </c>
      <c r="J24" s="11" t="s">
        <v>422</v>
      </c>
      <c r="K24" s="11">
        <v>52301921.992399998</v>
      </c>
      <c r="L24" s="16" t="s">
        <v>422</v>
      </c>
      <c r="M24" s="16">
        <v>32.824800000000003</v>
      </c>
    </row>
    <row r="25" spans="1:13" ht="12" customHeight="1" x14ac:dyDescent="0.2">
      <c r="A25" s="2" t="str">
        <f>"Jan "&amp;RIGHT(A6,4)+1</f>
        <v>Jan 2026</v>
      </c>
      <c r="B25" s="11">
        <v>0</v>
      </c>
      <c r="C25" s="11">
        <v>0</v>
      </c>
      <c r="D25" s="11">
        <v>0</v>
      </c>
      <c r="E25" s="11">
        <v>673957</v>
      </c>
      <c r="F25" s="11">
        <v>673957</v>
      </c>
      <c r="G25" s="11">
        <v>22068874.421</v>
      </c>
      <c r="H25" s="11" t="s">
        <v>422</v>
      </c>
      <c r="I25" s="11" t="s">
        <v>422</v>
      </c>
      <c r="J25" s="11" t="s">
        <v>422</v>
      </c>
      <c r="K25" s="11">
        <v>22068874.421</v>
      </c>
      <c r="L25" s="16" t="s">
        <v>422</v>
      </c>
      <c r="M25" s="16">
        <v>32.745199999999997</v>
      </c>
    </row>
    <row r="26" spans="1:13" ht="12" customHeight="1" x14ac:dyDescent="0.2">
      <c r="A26" s="2" t="str">
        <f>"Feb "&amp;RIGHT(A6,4)+1</f>
        <v>Feb 2026</v>
      </c>
      <c r="B26" s="11">
        <v>0</v>
      </c>
      <c r="C26" s="11">
        <v>0</v>
      </c>
      <c r="D26" s="11">
        <v>0</v>
      </c>
      <c r="E26" s="11">
        <v>678592</v>
      </c>
      <c r="F26" s="11">
        <v>678592</v>
      </c>
      <c r="G26" s="11">
        <v>23212098.3178</v>
      </c>
      <c r="H26" s="11" t="s">
        <v>422</v>
      </c>
      <c r="I26" s="11" t="s">
        <v>422</v>
      </c>
      <c r="J26" s="11" t="s">
        <v>422</v>
      </c>
      <c r="K26" s="11">
        <v>23212098.3178</v>
      </c>
      <c r="L26" s="16" t="s">
        <v>422</v>
      </c>
      <c r="M26" s="16">
        <v>34.206299999999999</v>
      </c>
    </row>
    <row r="27" spans="1:13" ht="12" customHeight="1" x14ac:dyDescent="0.2">
      <c r="A27" s="2" t="str">
        <f>"Mar "&amp;RIGHT(A6,4)+1</f>
        <v>Mar 2026</v>
      </c>
      <c r="B27" s="11">
        <v>0</v>
      </c>
      <c r="C27" s="11">
        <v>0</v>
      </c>
      <c r="D27" s="11">
        <v>0</v>
      </c>
      <c r="E27" s="11">
        <v>686583</v>
      </c>
      <c r="F27" s="11">
        <v>686583</v>
      </c>
      <c r="G27" s="11">
        <v>23313924.803100001</v>
      </c>
      <c r="H27" s="11">
        <v>32212910</v>
      </c>
      <c r="I27" s="11" t="s">
        <v>422</v>
      </c>
      <c r="J27" s="11" t="s">
        <v>422</v>
      </c>
      <c r="K27" s="11">
        <v>55526834.803099997</v>
      </c>
      <c r="L27" s="16" t="s">
        <v>422</v>
      </c>
      <c r="M27" s="16">
        <v>33.956499999999998</v>
      </c>
    </row>
    <row r="28" spans="1:13" ht="12" customHeight="1" x14ac:dyDescent="0.2">
      <c r="A28" s="2" t="str">
        <f>"Apr "&amp;RIGHT(A6,4)+1</f>
        <v>Apr 2026</v>
      </c>
      <c r="B28" s="11">
        <v>0</v>
      </c>
      <c r="C28" s="11">
        <v>0</v>
      </c>
      <c r="D28" s="11">
        <v>0</v>
      </c>
      <c r="E28" s="11">
        <v>687852</v>
      </c>
      <c r="F28" s="11">
        <v>687852</v>
      </c>
      <c r="G28" s="11">
        <v>23157735.3301</v>
      </c>
      <c r="H28" s="11" t="s">
        <v>422</v>
      </c>
      <c r="I28" s="11" t="s">
        <v>422</v>
      </c>
      <c r="J28" s="11" t="s">
        <v>422</v>
      </c>
      <c r="K28" s="11">
        <v>23157735.3301</v>
      </c>
      <c r="L28" s="16" t="s">
        <v>422</v>
      </c>
      <c r="M28" s="16">
        <v>33.666699999999999</v>
      </c>
    </row>
    <row r="29" spans="1:13" ht="12" customHeight="1" x14ac:dyDescent="0.2">
      <c r="A29" s="2" t="str">
        <f>"May "&amp;RIGHT(A6,4)+1</f>
        <v>May 2026</v>
      </c>
      <c r="B29" s="11">
        <v>0</v>
      </c>
      <c r="C29" s="11">
        <v>0</v>
      </c>
      <c r="D29" s="11">
        <v>0</v>
      </c>
      <c r="E29" s="11">
        <v>684872</v>
      </c>
      <c r="F29" s="11">
        <v>684872</v>
      </c>
      <c r="G29" s="11">
        <v>23490035.872200001</v>
      </c>
      <c r="H29" s="11" t="s">
        <v>422</v>
      </c>
      <c r="I29" s="11" t="s">
        <v>422</v>
      </c>
      <c r="J29" s="11" t="s">
        <v>422</v>
      </c>
      <c r="K29" s="11">
        <v>23490035.872200001</v>
      </c>
      <c r="L29" s="16" t="s">
        <v>422</v>
      </c>
      <c r="M29" s="16">
        <v>34.298400000000001</v>
      </c>
    </row>
    <row r="30" spans="1:13" ht="12" customHeight="1" x14ac:dyDescent="0.2">
      <c r="A30" s="2" t="str">
        <f>"Jun "&amp;RIGHT(A6,4)+1</f>
        <v>Jun 2026</v>
      </c>
      <c r="B30" s="11">
        <v>0</v>
      </c>
      <c r="C30" s="11">
        <v>0</v>
      </c>
      <c r="D30" s="11">
        <v>0</v>
      </c>
      <c r="E30" s="11">
        <v>692844</v>
      </c>
      <c r="F30" s="11">
        <v>692844</v>
      </c>
      <c r="G30" s="11">
        <v>23938008.84</v>
      </c>
      <c r="H30" s="11">
        <v>2208120</v>
      </c>
      <c r="I30" s="11" t="s">
        <v>422</v>
      </c>
      <c r="J30" s="11" t="s">
        <v>422</v>
      </c>
      <c r="K30" s="11">
        <v>26146128.84</v>
      </c>
      <c r="L30" s="16" t="s">
        <v>422</v>
      </c>
      <c r="M30" s="16">
        <v>34.550400000000003</v>
      </c>
    </row>
    <row r="31" spans="1:13"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c r="K31" s="11" t="s">
        <v>422</v>
      </c>
      <c r="L31" s="16" t="s">
        <v>422</v>
      </c>
      <c r="M31" s="16" t="s">
        <v>422</v>
      </c>
    </row>
    <row r="32" spans="1:13"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c r="L32" s="16" t="s">
        <v>422</v>
      </c>
      <c r="M32" s="16" t="s">
        <v>422</v>
      </c>
    </row>
    <row r="33" spans="1:13"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c r="L33" s="16" t="s">
        <v>422</v>
      </c>
      <c r="M33" s="16" t="s">
        <v>422</v>
      </c>
    </row>
    <row r="34" spans="1:13" ht="12" customHeight="1" x14ac:dyDescent="0.2">
      <c r="A34" s="12" t="s">
        <v>55</v>
      </c>
      <c r="B34" s="13">
        <v>0</v>
      </c>
      <c r="C34" s="13">
        <v>0</v>
      </c>
      <c r="D34" s="13">
        <v>0</v>
      </c>
      <c r="E34" s="13">
        <v>688018.88890000002</v>
      </c>
      <c r="F34" s="13">
        <v>688018.88890000002</v>
      </c>
      <c r="G34" s="13">
        <v>208690155.50870001</v>
      </c>
      <c r="H34" s="13">
        <v>64147326</v>
      </c>
      <c r="I34" s="13" t="s">
        <v>422</v>
      </c>
      <c r="J34" s="13" t="s">
        <v>422</v>
      </c>
      <c r="K34" s="13">
        <v>272837481.50870001</v>
      </c>
      <c r="L34" s="17" t="s">
        <v>422</v>
      </c>
      <c r="M34" s="17">
        <v>33.702300000000001</v>
      </c>
    </row>
    <row r="35" spans="1:13" ht="12" customHeight="1" x14ac:dyDescent="0.2">
      <c r="A35" s="14" t="str">
        <f>"Total "&amp;MID(A20,7,LEN(A20)-13)&amp;" Months"</f>
        <v>Total 9 Months</v>
      </c>
      <c r="B35" s="15">
        <v>0</v>
      </c>
      <c r="C35" s="15">
        <v>0</v>
      </c>
      <c r="D35" s="15">
        <v>0</v>
      </c>
      <c r="E35" s="15">
        <v>688018.88890000002</v>
      </c>
      <c r="F35" s="15">
        <v>688018.88890000002</v>
      </c>
      <c r="G35" s="15">
        <v>208690155.50870001</v>
      </c>
      <c r="H35" s="15">
        <v>64147326</v>
      </c>
      <c r="I35" s="15" t="s">
        <v>422</v>
      </c>
      <c r="J35" s="15" t="s">
        <v>422</v>
      </c>
      <c r="K35" s="15">
        <v>272837481.50870001</v>
      </c>
      <c r="L35" s="18" t="s">
        <v>422</v>
      </c>
      <c r="M35" s="18">
        <v>33.702300000000001</v>
      </c>
    </row>
    <row r="36" spans="1:13" ht="12" customHeight="1" x14ac:dyDescent="0.2">
      <c r="A36" s="75"/>
      <c r="B36" s="75"/>
      <c r="C36" s="75"/>
      <c r="D36" s="75"/>
      <c r="E36" s="75"/>
      <c r="F36" s="75"/>
      <c r="G36" s="75"/>
      <c r="H36" s="75"/>
      <c r="I36" s="75"/>
      <c r="J36" s="75"/>
      <c r="K36" s="75"/>
    </row>
    <row r="37" spans="1:13" ht="79.5" customHeight="1" x14ac:dyDescent="0.2">
      <c r="A37" s="76" t="s">
        <v>387</v>
      </c>
      <c r="B37" s="76"/>
      <c r="C37" s="76"/>
      <c r="D37" s="76"/>
      <c r="E37" s="76"/>
      <c r="F37" s="76"/>
      <c r="G37" s="76"/>
      <c r="H37" s="76"/>
      <c r="I37" s="76"/>
      <c r="J37" s="76"/>
      <c r="K37" s="76"/>
      <c r="L37" s="76"/>
      <c r="M37" s="76"/>
    </row>
    <row r="101" spans="10:10" ht="15" x14ac:dyDescent="0.25">
      <c r="J101" s="56"/>
    </row>
  </sheetData>
  <mergeCells count="13">
    <mergeCell ref="A1:L1"/>
    <mergeCell ref="A2:L2"/>
    <mergeCell ref="K3:K4"/>
    <mergeCell ref="L3:M3"/>
    <mergeCell ref="B5:M5"/>
    <mergeCell ref="A36:K36"/>
    <mergeCell ref="A37:M37"/>
    <mergeCell ref="A3:A4"/>
    <mergeCell ref="B3:F3"/>
    <mergeCell ref="G3:G4"/>
    <mergeCell ref="H3:H4"/>
    <mergeCell ref="J3:J4"/>
    <mergeCell ref="I3:I4"/>
  </mergeCells>
  <phoneticPr fontId="0" type="noConversion"/>
  <pageMargins left="0.75" right="0.5" top="0.75" bottom="0.5" header="0.5" footer="0.25"/>
  <pageSetup scale="3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J37"/>
  <sheetViews>
    <sheetView showGridLines="0" workbookViewId="0">
      <selection sqref="A1:H1"/>
    </sheetView>
  </sheetViews>
  <sheetFormatPr defaultRowHeight="12.75" x14ac:dyDescent="0.2"/>
  <cols>
    <col min="1" max="6" width="11.42578125" customWidth="1"/>
    <col min="7" max="7" width="16.85546875" customWidth="1"/>
    <col min="8" max="8" width="11.42578125" customWidth="1"/>
    <col min="9" max="9" width="11.140625" customWidth="1"/>
    <col min="10" max="10" width="11.42578125" customWidth="1"/>
  </cols>
  <sheetData>
    <row r="1" spans="1:10" ht="12" customHeight="1" x14ac:dyDescent="0.2">
      <c r="A1" s="81" t="s">
        <v>426</v>
      </c>
      <c r="B1" s="81"/>
      <c r="C1" s="81"/>
      <c r="D1" s="81"/>
      <c r="E1" s="81"/>
      <c r="F1" s="81"/>
      <c r="G1" s="81"/>
      <c r="H1" s="81"/>
      <c r="I1" s="73">
        <v>46276</v>
      </c>
      <c r="J1" s="2"/>
    </row>
    <row r="2" spans="1:10" ht="12" customHeight="1" x14ac:dyDescent="0.2">
      <c r="A2" s="82" t="s">
        <v>371</v>
      </c>
      <c r="B2" s="82"/>
      <c r="C2" s="82"/>
      <c r="D2" s="82"/>
      <c r="E2" s="82"/>
      <c r="F2" s="82"/>
      <c r="G2" s="82"/>
      <c r="H2" s="82"/>
      <c r="I2" s="5"/>
      <c r="J2" s="1"/>
    </row>
    <row r="3" spans="1:10" ht="24" customHeight="1" x14ac:dyDescent="0.2">
      <c r="A3" s="77" t="s">
        <v>50</v>
      </c>
      <c r="B3" s="84" t="s">
        <v>197</v>
      </c>
      <c r="C3" s="84"/>
      <c r="D3" s="80"/>
      <c r="E3" s="79" t="s">
        <v>228</v>
      </c>
      <c r="F3" s="79" t="s">
        <v>156</v>
      </c>
      <c r="G3" s="79" t="s">
        <v>374</v>
      </c>
      <c r="H3" s="79" t="s">
        <v>157</v>
      </c>
      <c r="I3" s="79" t="s">
        <v>375</v>
      </c>
      <c r="J3" s="83" t="s">
        <v>58</v>
      </c>
    </row>
    <row r="4" spans="1:10" ht="24" customHeight="1" x14ac:dyDescent="0.2">
      <c r="A4" s="78"/>
      <c r="B4" s="10" t="s">
        <v>158</v>
      </c>
      <c r="C4" s="10" t="s">
        <v>159</v>
      </c>
      <c r="D4" s="10" t="s">
        <v>55</v>
      </c>
      <c r="E4" s="80"/>
      <c r="F4" s="80"/>
      <c r="G4" s="80"/>
      <c r="H4" s="80"/>
      <c r="I4" s="80"/>
      <c r="J4" s="84"/>
    </row>
    <row r="5" spans="1:10" ht="12" customHeight="1" x14ac:dyDescent="0.2">
      <c r="A5" s="1"/>
      <c r="B5" s="75" t="str">
        <f>REPT("-",29)&amp;" Number "&amp;REPT("-",28)&amp;"   "&amp;REPT("-",55)&amp;" Dollars "&amp;REPT("-",155)</f>
        <v>----------------------------- Number ----------------------------   ------------------------------------------------------- Dollars -----------------------------------------------------------------------------------------------------------------------------------------------------------</v>
      </c>
      <c r="C5" s="75"/>
      <c r="D5" s="75"/>
      <c r="E5" s="75"/>
      <c r="F5" s="75"/>
      <c r="G5" s="75"/>
      <c r="H5" s="75"/>
      <c r="I5" s="75"/>
      <c r="J5" s="75"/>
    </row>
    <row r="6" spans="1:10" ht="12" customHeight="1" x14ac:dyDescent="0.2">
      <c r="A6" s="3" t="s">
        <v>423</v>
      </c>
    </row>
    <row r="7" spans="1:10" ht="12" customHeight="1" x14ac:dyDescent="0.2">
      <c r="A7" s="2" t="str">
        <f>"Oct "&amp;RIGHT(A6,4)-1</f>
        <v>Oct 2024</v>
      </c>
      <c r="B7" s="11" t="s">
        <v>422</v>
      </c>
      <c r="C7" s="11">
        <v>56408</v>
      </c>
      <c r="D7" s="11">
        <v>56408</v>
      </c>
      <c r="E7" s="11">
        <v>7839759.0219999999</v>
      </c>
      <c r="F7" s="11" t="s">
        <v>422</v>
      </c>
      <c r="G7" s="11" t="s">
        <v>422</v>
      </c>
      <c r="H7" s="11" t="s">
        <v>422</v>
      </c>
      <c r="I7" s="11" t="s">
        <v>422</v>
      </c>
      <c r="J7" s="11">
        <v>7839759.0219999999</v>
      </c>
    </row>
    <row r="8" spans="1:10" ht="12" customHeight="1" x14ac:dyDescent="0.2">
      <c r="A8" s="2" t="str">
        <f>"Nov "&amp;RIGHT(A6,4)-1</f>
        <v>Nov 2024</v>
      </c>
      <c r="B8" s="11" t="s">
        <v>422</v>
      </c>
      <c r="C8" s="11">
        <v>54545</v>
      </c>
      <c r="D8" s="11">
        <v>54545</v>
      </c>
      <c r="E8" s="11">
        <v>7815333.0164000001</v>
      </c>
      <c r="F8" s="11" t="s">
        <v>422</v>
      </c>
      <c r="G8" s="11" t="s">
        <v>422</v>
      </c>
      <c r="H8" s="11" t="s">
        <v>422</v>
      </c>
      <c r="I8" s="11" t="s">
        <v>422</v>
      </c>
      <c r="J8" s="11">
        <v>7815333.0164000001</v>
      </c>
    </row>
    <row r="9" spans="1:10" ht="12" customHeight="1" x14ac:dyDescent="0.2">
      <c r="A9" s="2" t="str">
        <f>"Dec "&amp;RIGHT(A6,4)-1</f>
        <v>Dec 2024</v>
      </c>
      <c r="B9" s="11" t="s">
        <v>422</v>
      </c>
      <c r="C9" s="11">
        <v>53118</v>
      </c>
      <c r="D9" s="11">
        <v>53118</v>
      </c>
      <c r="E9" s="11">
        <v>7625532.5437000003</v>
      </c>
      <c r="F9" s="11">
        <v>7067263</v>
      </c>
      <c r="G9" s="11" t="s">
        <v>422</v>
      </c>
      <c r="H9" s="11" t="s">
        <v>422</v>
      </c>
      <c r="I9" s="11" t="s">
        <v>422</v>
      </c>
      <c r="J9" s="11">
        <v>14692795.5437</v>
      </c>
    </row>
    <row r="10" spans="1:10" ht="12" customHeight="1" x14ac:dyDescent="0.2">
      <c r="A10" s="2" t="str">
        <f>"Jan "&amp;RIGHT(A6,4)</f>
        <v>Jan 2025</v>
      </c>
      <c r="B10" s="11" t="s">
        <v>422</v>
      </c>
      <c r="C10" s="11">
        <v>58237</v>
      </c>
      <c r="D10" s="11">
        <v>58237</v>
      </c>
      <c r="E10" s="11">
        <v>8330490.8898999998</v>
      </c>
      <c r="F10" s="11" t="s">
        <v>422</v>
      </c>
      <c r="G10" s="11" t="s">
        <v>422</v>
      </c>
      <c r="H10" s="11" t="s">
        <v>422</v>
      </c>
      <c r="I10" s="11" t="s">
        <v>422</v>
      </c>
      <c r="J10" s="11">
        <v>8330490.8898999998</v>
      </c>
    </row>
    <row r="11" spans="1:10" ht="12" customHeight="1" x14ac:dyDescent="0.2">
      <c r="A11" s="2" t="str">
        <f>"Feb "&amp;RIGHT(A6,4)</f>
        <v>Feb 2025</v>
      </c>
      <c r="B11" s="11" t="s">
        <v>422</v>
      </c>
      <c r="C11" s="11">
        <v>55027</v>
      </c>
      <c r="D11" s="11">
        <v>55027</v>
      </c>
      <c r="E11" s="11">
        <v>7769240.8103999998</v>
      </c>
      <c r="F11" s="11" t="s">
        <v>422</v>
      </c>
      <c r="G11" s="11" t="s">
        <v>422</v>
      </c>
      <c r="H11" s="11" t="s">
        <v>422</v>
      </c>
      <c r="I11" s="11" t="s">
        <v>422</v>
      </c>
      <c r="J11" s="11">
        <v>7769240.8103999998</v>
      </c>
    </row>
    <row r="12" spans="1:10" ht="12" customHeight="1" x14ac:dyDescent="0.2">
      <c r="A12" s="2" t="str">
        <f>"Mar "&amp;RIGHT(A6,4)</f>
        <v>Mar 2025</v>
      </c>
      <c r="B12" s="11" t="s">
        <v>422</v>
      </c>
      <c r="C12" s="11">
        <v>57726</v>
      </c>
      <c r="D12" s="11">
        <v>57726</v>
      </c>
      <c r="E12" s="11">
        <v>8172581.9708000002</v>
      </c>
      <c r="F12" s="11">
        <v>9789335</v>
      </c>
      <c r="G12" s="11" t="s">
        <v>422</v>
      </c>
      <c r="H12" s="11" t="s">
        <v>422</v>
      </c>
      <c r="I12" s="11" t="s">
        <v>422</v>
      </c>
      <c r="J12" s="11">
        <v>17961916.970800001</v>
      </c>
    </row>
    <row r="13" spans="1:10" ht="12" customHeight="1" x14ac:dyDescent="0.2">
      <c r="A13" s="2" t="str">
        <f>"Apr "&amp;RIGHT(A6,4)</f>
        <v>Apr 2025</v>
      </c>
      <c r="B13" s="11" t="s">
        <v>422</v>
      </c>
      <c r="C13" s="11">
        <v>58577</v>
      </c>
      <c r="D13" s="11">
        <v>58577</v>
      </c>
      <c r="E13" s="11">
        <v>8377229.9040999999</v>
      </c>
      <c r="F13" s="11" t="s">
        <v>422</v>
      </c>
      <c r="G13" s="11" t="s">
        <v>422</v>
      </c>
      <c r="H13" s="11" t="s">
        <v>422</v>
      </c>
      <c r="I13" s="11" t="s">
        <v>422</v>
      </c>
      <c r="J13" s="11">
        <v>8377229.9040999999</v>
      </c>
    </row>
    <row r="14" spans="1:10" ht="12" customHeight="1" x14ac:dyDescent="0.2">
      <c r="A14" s="2" t="str">
        <f>"May "&amp;RIGHT(A6,4)</f>
        <v>May 2025</v>
      </c>
      <c r="B14" s="11" t="s">
        <v>422</v>
      </c>
      <c r="C14" s="11">
        <v>58208</v>
      </c>
      <c r="D14" s="11">
        <v>58208</v>
      </c>
      <c r="E14" s="11">
        <v>8538885.2719999999</v>
      </c>
      <c r="F14" s="11" t="s">
        <v>422</v>
      </c>
      <c r="G14" s="11" t="s">
        <v>422</v>
      </c>
      <c r="H14" s="11" t="s">
        <v>422</v>
      </c>
      <c r="I14" s="11" t="s">
        <v>422</v>
      </c>
      <c r="J14" s="11">
        <v>8538885.2719999999</v>
      </c>
    </row>
    <row r="15" spans="1:10" ht="12" customHeight="1" x14ac:dyDescent="0.2">
      <c r="A15" s="2" t="str">
        <f>"Jun "&amp;RIGHT(A6,4)</f>
        <v>Jun 2025</v>
      </c>
      <c r="B15" s="11" t="s">
        <v>422</v>
      </c>
      <c r="C15" s="11">
        <v>59715</v>
      </c>
      <c r="D15" s="11">
        <v>59715</v>
      </c>
      <c r="E15" s="11">
        <v>8533142.3177000005</v>
      </c>
      <c r="F15" s="11">
        <v>14074945</v>
      </c>
      <c r="G15" s="11" t="s">
        <v>422</v>
      </c>
      <c r="H15" s="11" t="s">
        <v>422</v>
      </c>
      <c r="I15" s="11" t="s">
        <v>422</v>
      </c>
      <c r="J15" s="11">
        <v>22608087.317699999</v>
      </c>
    </row>
    <row r="16" spans="1:10" ht="12" customHeight="1" x14ac:dyDescent="0.2">
      <c r="A16" s="2" t="str">
        <f>"Jul "&amp;RIGHT(A6,4)</f>
        <v>Jul 2025</v>
      </c>
      <c r="B16" s="11" t="s">
        <v>422</v>
      </c>
      <c r="C16" s="11">
        <v>63159</v>
      </c>
      <c r="D16" s="11">
        <v>63159</v>
      </c>
      <c r="E16" s="11">
        <v>9025234.4714000002</v>
      </c>
      <c r="F16" s="11" t="s">
        <v>422</v>
      </c>
      <c r="G16" s="11" t="s">
        <v>422</v>
      </c>
      <c r="H16" s="11" t="s">
        <v>422</v>
      </c>
      <c r="I16" s="11" t="s">
        <v>422</v>
      </c>
      <c r="J16" s="11">
        <v>9025234.4714000002</v>
      </c>
    </row>
    <row r="17" spans="1:10" ht="12" customHeight="1" x14ac:dyDescent="0.2">
      <c r="A17" s="2" t="str">
        <f>"Aug "&amp;RIGHT(A6,4)</f>
        <v>Aug 2025</v>
      </c>
      <c r="B17" s="11" t="s">
        <v>422</v>
      </c>
      <c r="C17" s="11">
        <v>62439</v>
      </c>
      <c r="D17" s="11">
        <v>62439</v>
      </c>
      <c r="E17" s="11">
        <v>9003202.6956999991</v>
      </c>
      <c r="F17" s="11" t="s">
        <v>422</v>
      </c>
      <c r="G17" s="11" t="s">
        <v>422</v>
      </c>
      <c r="H17" s="11" t="s">
        <v>422</v>
      </c>
      <c r="I17" s="11" t="s">
        <v>422</v>
      </c>
      <c r="J17" s="11">
        <v>9003202.6956999991</v>
      </c>
    </row>
    <row r="18" spans="1:10" ht="12" customHeight="1" x14ac:dyDescent="0.2">
      <c r="A18" s="2" t="str">
        <f>"Sep "&amp;RIGHT(A6,4)</f>
        <v>Sep 2025</v>
      </c>
      <c r="B18" s="11" t="s">
        <v>422</v>
      </c>
      <c r="C18" s="11">
        <v>63688</v>
      </c>
      <c r="D18" s="11">
        <v>63688</v>
      </c>
      <c r="E18" s="11">
        <v>9369377.9592000004</v>
      </c>
      <c r="F18" s="11">
        <v>41787054</v>
      </c>
      <c r="G18" s="11" t="s">
        <v>422</v>
      </c>
      <c r="H18" s="11">
        <v>1225318</v>
      </c>
      <c r="I18" s="11" t="s">
        <v>422</v>
      </c>
      <c r="J18" s="11">
        <v>52381749.959200002</v>
      </c>
    </row>
    <row r="19" spans="1:10" ht="12" customHeight="1" x14ac:dyDescent="0.2">
      <c r="A19" s="12" t="s">
        <v>55</v>
      </c>
      <c r="B19" s="13" t="s">
        <v>422</v>
      </c>
      <c r="C19" s="13">
        <v>58403.916700000002</v>
      </c>
      <c r="D19" s="13">
        <v>58403.916700000002</v>
      </c>
      <c r="E19" s="13">
        <v>100400010.8733</v>
      </c>
      <c r="F19" s="13">
        <v>72718597</v>
      </c>
      <c r="G19" s="13" t="s">
        <v>422</v>
      </c>
      <c r="H19" s="13">
        <v>1225318</v>
      </c>
      <c r="I19" s="13" t="s">
        <v>422</v>
      </c>
      <c r="J19" s="13">
        <v>174343925.87329999</v>
      </c>
    </row>
    <row r="20" spans="1:10" ht="12" customHeight="1" x14ac:dyDescent="0.2">
      <c r="A20" s="14" t="s">
        <v>424</v>
      </c>
      <c r="B20" s="15" t="s">
        <v>422</v>
      </c>
      <c r="C20" s="15">
        <v>56840.111100000002</v>
      </c>
      <c r="D20" s="15">
        <v>56840.111100000002</v>
      </c>
      <c r="E20" s="15">
        <v>73002195.746999994</v>
      </c>
      <c r="F20" s="15">
        <v>30931543</v>
      </c>
      <c r="G20" s="15" t="s">
        <v>422</v>
      </c>
      <c r="H20" s="15" t="s">
        <v>422</v>
      </c>
      <c r="I20" s="15" t="s">
        <v>422</v>
      </c>
      <c r="J20" s="15">
        <v>103933738.74699999</v>
      </c>
    </row>
    <row r="21" spans="1:10" ht="12" customHeight="1" x14ac:dyDescent="0.2">
      <c r="A21" s="3" t="str">
        <f>"FY "&amp;RIGHT(A6,4)+1</f>
        <v>FY 2026</v>
      </c>
    </row>
    <row r="22" spans="1:10" ht="12" customHeight="1" x14ac:dyDescent="0.2">
      <c r="A22" s="2" t="str">
        <f>"Oct "&amp;RIGHT(A6,4)</f>
        <v>Oct 2025</v>
      </c>
      <c r="B22" s="11" t="s">
        <v>422</v>
      </c>
      <c r="C22" s="11">
        <v>68327</v>
      </c>
      <c r="D22" s="11">
        <v>68327</v>
      </c>
      <c r="E22" s="11">
        <v>10070892.5362</v>
      </c>
      <c r="F22" s="11" t="s">
        <v>422</v>
      </c>
      <c r="G22" s="11" t="s">
        <v>422</v>
      </c>
      <c r="H22" s="11" t="s">
        <v>422</v>
      </c>
      <c r="I22" s="11" t="s">
        <v>422</v>
      </c>
      <c r="J22" s="11">
        <v>10070892.5362</v>
      </c>
    </row>
    <row r="23" spans="1:10" ht="12" customHeight="1" x14ac:dyDescent="0.2">
      <c r="A23" s="2" t="str">
        <f>"Nov "&amp;RIGHT(A6,4)</f>
        <v>Nov 2025</v>
      </c>
      <c r="B23" s="11" t="s">
        <v>422</v>
      </c>
      <c r="C23" s="11">
        <v>69859</v>
      </c>
      <c r="D23" s="11">
        <v>69859</v>
      </c>
      <c r="E23" s="11">
        <v>10159651.6807</v>
      </c>
      <c r="F23" s="11" t="s">
        <v>422</v>
      </c>
      <c r="G23" s="11" t="s">
        <v>422</v>
      </c>
      <c r="H23" s="11" t="s">
        <v>422</v>
      </c>
      <c r="I23" s="11" t="s">
        <v>422</v>
      </c>
      <c r="J23" s="11">
        <v>10159651.6807</v>
      </c>
    </row>
    <row r="24" spans="1:10" ht="12" customHeight="1" x14ac:dyDescent="0.2">
      <c r="A24" s="2" t="str">
        <f>"Dec "&amp;RIGHT(A6,4)</f>
        <v>Dec 2025</v>
      </c>
      <c r="B24" s="11" t="s">
        <v>422</v>
      </c>
      <c r="C24" s="11">
        <v>66804</v>
      </c>
      <c r="D24" s="11">
        <v>66804</v>
      </c>
      <c r="E24" s="11">
        <v>9520842.6641000006</v>
      </c>
      <c r="F24" s="11">
        <v>11232076.25</v>
      </c>
      <c r="G24" s="11" t="s">
        <v>422</v>
      </c>
      <c r="H24" s="11" t="s">
        <v>422</v>
      </c>
      <c r="I24" s="11" t="s">
        <v>422</v>
      </c>
      <c r="J24" s="11">
        <v>20752918.914099999</v>
      </c>
    </row>
    <row r="25" spans="1:10" ht="12" customHeight="1" x14ac:dyDescent="0.2">
      <c r="A25" s="2" t="str">
        <f>"Jan "&amp;RIGHT(A6,4)+1</f>
        <v>Jan 2026</v>
      </c>
      <c r="B25" s="11" t="s">
        <v>422</v>
      </c>
      <c r="C25" s="11">
        <v>69436</v>
      </c>
      <c r="D25" s="11">
        <v>69436</v>
      </c>
      <c r="E25" s="11">
        <v>9345619.5236000009</v>
      </c>
      <c r="F25" s="11" t="s">
        <v>422</v>
      </c>
      <c r="G25" s="11" t="s">
        <v>422</v>
      </c>
      <c r="H25" s="11" t="s">
        <v>422</v>
      </c>
      <c r="I25" s="11" t="s">
        <v>422</v>
      </c>
      <c r="J25" s="11">
        <v>9345619.5236000009</v>
      </c>
    </row>
    <row r="26" spans="1:10" ht="12" customHeight="1" x14ac:dyDescent="0.2">
      <c r="A26" s="2" t="str">
        <f>"Feb "&amp;RIGHT(A6,4)+1</f>
        <v>Feb 2026</v>
      </c>
      <c r="B26" s="11" t="s">
        <v>422</v>
      </c>
      <c r="C26" s="11">
        <v>66973</v>
      </c>
      <c r="D26" s="11">
        <v>66973</v>
      </c>
      <c r="E26" s="11">
        <v>9310940.8687999994</v>
      </c>
      <c r="F26" s="11" t="s">
        <v>422</v>
      </c>
      <c r="G26" s="11" t="s">
        <v>422</v>
      </c>
      <c r="H26" s="11" t="s">
        <v>422</v>
      </c>
      <c r="I26" s="11" t="s">
        <v>422</v>
      </c>
      <c r="J26" s="11">
        <v>9310940.8687999994</v>
      </c>
    </row>
    <row r="27" spans="1:10" ht="12" customHeight="1" x14ac:dyDescent="0.2">
      <c r="A27" s="2" t="str">
        <f>"Mar "&amp;RIGHT(A6,4)+1</f>
        <v>Mar 2026</v>
      </c>
      <c r="B27" s="11" t="s">
        <v>422</v>
      </c>
      <c r="C27" s="11">
        <v>68686</v>
      </c>
      <c r="D27" s="11">
        <v>68686</v>
      </c>
      <c r="E27" s="11">
        <v>9583159.5625</v>
      </c>
      <c r="F27" s="11">
        <v>10409873.25</v>
      </c>
      <c r="G27" s="11" t="s">
        <v>422</v>
      </c>
      <c r="H27" s="11" t="s">
        <v>422</v>
      </c>
      <c r="I27" s="11" t="s">
        <v>422</v>
      </c>
      <c r="J27" s="11">
        <v>19993032.8125</v>
      </c>
    </row>
    <row r="28" spans="1:10" ht="12" customHeight="1" x14ac:dyDescent="0.2">
      <c r="A28" s="2" t="str">
        <f>"Apr "&amp;RIGHT(A6,4)+1</f>
        <v>Apr 2026</v>
      </c>
      <c r="B28" s="11" t="s">
        <v>422</v>
      </c>
      <c r="C28" s="11">
        <v>69638</v>
      </c>
      <c r="D28" s="11">
        <v>69638</v>
      </c>
      <c r="E28" s="11">
        <v>9477133.6614999995</v>
      </c>
      <c r="F28" s="11" t="s">
        <v>422</v>
      </c>
      <c r="G28" s="11" t="s">
        <v>422</v>
      </c>
      <c r="H28" s="11" t="s">
        <v>422</v>
      </c>
      <c r="I28" s="11" t="s">
        <v>422</v>
      </c>
      <c r="J28" s="11">
        <v>9477133.6614999995</v>
      </c>
    </row>
    <row r="29" spans="1:10" ht="12" customHeight="1" x14ac:dyDescent="0.2">
      <c r="A29" s="2" t="str">
        <f>"May "&amp;RIGHT(A6,4)+1</f>
        <v>May 2026</v>
      </c>
      <c r="B29" s="11" t="s">
        <v>422</v>
      </c>
      <c r="C29" s="11">
        <v>69508</v>
      </c>
      <c r="D29" s="11">
        <v>69508</v>
      </c>
      <c r="E29" s="11">
        <v>9221448.5369000006</v>
      </c>
      <c r="F29" s="11" t="s">
        <v>422</v>
      </c>
      <c r="G29" s="11" t="s">
        <v>422</v>
      </c>
      <c r="H29" s="11" t="s">
        <v>422</v>
      </c>
      <c r="I29" s="11" t="s">
        <v>422</v>
      </c>
      <c r="J29" s="11">
        <v>9221448.5369000006</v>
      </c>
    </row>
    <row r="30" spans="1:10" ht="12" customHeight="1" x14ac:dyDescent="0.2">
      <c r="A30" s="2" t="str">
        <f>"Jun "&amp;RIGHT(A6,4)+1</f>
        <v>Jun 2026</v>
      </c>
      <c r="B30" s="11" t="s">
        <v>422</v>
      </c>
      <c r="C30" s="11">
        <v>71533</v>
      </c>
      <c r="D30" s="11">
        <v>71533</v>
      </c>
      <c r="E30" s="11">
        <v>9442307.6740000006</v>
      </c>
      <c r="F30" s="11">
        <v>12248359.25</v>
      </c>
      <c r="G30" s="11" t="s">
        <v>422</v>
      </c>
      <c r="H30" s="11" t="s">
        <v>422</v>
      </c>
      <c r="I30" s="11" t="s">
        <v>422</v>
      </c>
      <c r="J30" s="11">
        <v>21690666.923999999</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t="s">
        <v>422</v>
      </c>
      <c r="C34" s="13">
        <v>68973.777799999996</v>
      </c>
      <c r="D34" s="13">
        <v>68973.777799999996</v>
      </c>
      <c r="E34" s="13">
        <v>86131996.708299994</v>
      </c>
      <c r="F34" s="13">
        <v>33890308.75</v>
      </c>
      <c r="G34" s="13" t="s">
        <v>422</v>
      </c>
      <c r="H34" s="13" t="s">
        <v>422</v>
      </c>
      <c r="I34" s="13" t="s">
        <v>422</v>
      </c>
      <c r="J34" s="13">
        <v>120022305.45829999</v>
      </c>
    </row>
    <row r="35" spans="1:10" ht="12" customHeight="1" x14ac:dyDescent="0.2">
      <c r="A35" s="14" t="str">
        <f>"Total "&amp;MID(A20,7,LEN(A20)-13)&amp;" Months"</f>
        <v>Total 9 Months</v>
      </c>
      <c r="B35" s="15" t="s">
        <v>422</v>
      </c>
      <c r="C35" s="15">
        <v>68973.777799999996</v>
      </c>
      <c r="D35" s="15">
        <v>68973.777799999996</v>
      </c>
      <c r="E35" s="15">
        <v>86131996.708299994</v>
      </c>
      <c r="F35" s="15">
        <v>33890308.75</v>
      </c>
      <c r="G35" s="15" t="s">
        <v>422</v>
      </c>
      <c r="H35" s="15" t="s">
        <v>422</v>
      </c>
      <c r="I35" s="15" t="s">
        <v>422</v>
      </c>
      <c r="J35" s="15">
        <v>120022305.45829999</v>
      </c>
    </row>
    <row r="36" spans="1:10" ht="12" customHeight="1" x14ac:dyDescent="0.2">
      <c r="A36" s="75"/>
      <c r="B36" s="75"/>
      <c r="C36" s="75"/>
      <c r="D36" s="75"/>
      <c r="E36" s="75"/>
      <c r="F36" s="75"/>
      <c r="G36" s="1"/>
    </row>
    <row r="37" spans="1:10" ht="69.95" customHeight="1" x14ac:dyDescent="0.2">
      <c r="A37" s="76" t="s">
        <v>385</v>
      </c>
      <c r="B37" s="76"/>
      <c r="C37" s="76"/>
      <c r="D37" s="76"/>
      <c r="E37" s="76"/>
      <c r="F37" s="76"/>
      <c r="G37" s="76"/>
      <c r="H37" s="76"/>
      <c r="I37" s="76"/>
      <c r="J37" s="76"/>
    </row>
  </sheetData>
  <mergeCells count="13">
    <mergeCell ref="J3:J4"/>
    <mergeCell ref="B5:J5"/>
    <mergeCell ref="A37:J37"/>
    <mergeCell ref="A1:H1"/>
    <mergeCell ref="A2:H2"/>
    <mergeCell ref="A3:A4"/>
    <mergeCell ref="B3:D3"/>
    <mergeCell ref="E3:E4"/>
    <mergeCell ref="F3:F4"/>
    <mergeCell ref="H3:H4"/>
    <mergeCell ref="G3:G4"/>
    <mergeCell ref="I3:I4"/>
    <mergeCell ref="A36:F36"/>
  </mergeCells>
  <phoneticPr fontId="0" type="noConversion"/>
  <pageMargins left="0.75" right="0.5" top="0.75" bottom="0.5" header="0.5" footer="0.25"/>
  <pageSetup scale="3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pageSetUpPr fitToPage="1"/>
  </sheetPr>
  <dimension ref="A1:K37"/>
  <sheetViews>
    <sheetView showGridLines="0" workbookViewId="0">
      <selection sqref="A1:J1"/>
    </sheetView>
  </sheetViews>
  <sheetFormatPr defaultRowHeight="12.75" x14ac:dyDescent="0.2"/>
  <cols>
    <col min="1" max="11" width="11.42578125" customWidth="1"/>
  </cols>
  <sheetData>
    <row r="1" spans="1:11" ht="12" customHeight="1" x14ac:dyDescent="0.2">
      <c r="A1" s="81" t="s">
        <v>427</v>
      </c>
      <c r="B1" s="81"/>
      <c r="C1" s="81"/>
      <c r="D1" s="81"/>
      <c r="E1" s="81"/>
      <c r="F1" s="81"/>
      <c r="G1" s="81"/>
      <c r="H1" s="81"/>
      <c r="I1" s="81"/>
      <c r="J1" s="81"/>
      <c r="K1" s="73">
        <v>46276</v>
      </c>
    </row>
    <row r="2" spans="1:11" ht="12" customHeight="1" x14ac:dyDescent="0.2">
      <c r="A2" s="82" t="s">
        <v>160</v>
      </c>
      <c r="B2" s="82"/>
      <c r="C2" s="82"/>
      <c r="D2" s="82"/>
      <c r="E2" s="82"/>
      <c r="F2" s="82"/>
      <c r="G2" s="82"/>
      <c r="H2" s="82"/>
      <c r="I2" s="82"/>
      <c r="J2" s="82"/>
      <c r="K2" s="1"/>
    </row>
    <row r="3" spans="1:11" ht="24" customHeight="1" x14ac:dyDescent="0.2">
      <c r="A3" s="77" t="s">
        <v>50</v>
      </c>
      <c r="B3" s="84" t="s">
        <v>69</v>
      </c>
      <c r="C3" s="84"/>
      <c r="D3" s="80"/>
      <c r="E3" s="84" t="s">
        <v>134</v>
      </c>
      <c r="F3" s="84"/>
      <c r="G3" s="80"/>
      <c r="H3" s="79" t="s">
        <v>232</v>
      </c>
      <c r="I3" s="84" t="s">
        <v>161</v>
      </c>
      <c r="J3" s="84"/>
      <c r="K3" s="84"/>
    </row>
    <row r="4" spans="1:11" ht="24" customHeight="1" x14ac:dyDescent="0.2">
      <c r="A4" s="78"/>
      <c r="B4" s="10" t="s">
        <v>230</v>
      </c>
      <c r="C4" s="10" t="s">
        <v>162</v>
      </c>
      <c r="D4" s="10" t="s">
        <v>55</v>
      </c>
      <c r="E4" s="10" t="s">
        <v>230</v>
      </c>
      <c r="F4" s="10" t="s">
        <v>231</v>
      </c>
      <c r="G4" s="10" t="s">
        <v>55</v>
      </c>
      <c r="H4" s="80"/>
      <c r="I4" s="10" t="s">
        <v>230</v>
      </c>
      <c r="J4" s="10" t="s">
        <v>231</v>
      </c>
      <c r="K4" s="9" t="s">
        <v>55</v>
      </c>
    </row>
    <row r="5" spans="1:11" ht="12" customHeight="1" x14ac:dyDescent="0.2">
      <c r="A5" s="1"/>
      <c r="B5" s="75" t="str">
        <f>REPT("-",102)&amp;" Dollars "&amp;REPT("-",148)</f>
        <v>------------------------------------------------------------------------------------------------------ Dollars ----------------------------------------------------------------------------------------------------------------------------------------------------</v>
      </c>
      <c r="C5" s="75"/>
      <c r="D5" s="75"/>
      <c r="E5" s="75"/>
      <c r="F5" s="75"/>
      <c r="G5" s="75"/>
      <c r="H5" s="75"/>
      <c r="I5" s="75"/>
      <c r="J5" s="75"/>
      <c r="K5" s="75"/>
    </row>
    <row r="6" spans="1:11" ht="12" customHeight="1" x14ac:dyDescent="0.2">
      <c r="A6" s="3" t="s">
        <v>423</v>
      </c>
    </row>
    <row r="7" spans="1:11" ht="12" customHeight="1" x14ac:dyDescent="0.2">
      <c r="A7" s="2" t="str">
        <f>"Oct "&amp;RIGHT(A6,4)-1</f>
        <v>Oct 2024</v>
      </c>
      <c r="B7" s="11">
        <v>225334106.19999999</v>
      </c>
      <c r="C7" s="11">
        <v>1806649.5</v>
      </c>
      <c r="D7" s="11">
        <v>227140755.69999999</v>
      </c>
      <c r="E7" s="11">
        <v>142358.22</v>
      </c>
      <c r="F7" s="11" t="s">
        <v>422</v>
      </c>
      <c r="G7" s="11">
        <v>142358.22</v>
      </c>
      <c r="H7" s="11">
        <v>531.87</v>
      </c>
      <c r="I7" s="11">
        <v>225476996.28999999</v>
      </c>
      <c r="J7" s="11">
        <v>1806649.5</v>
      </c>
      <c r="K7" s="11">
        <v>227283645.78999999</v>
      </c>
    </row>
    <row r="8" spans="1:11" ht="12" customHeight="1" x14ac:dyDescent="0.2">
      <c r="A8" s="2" t="str">
        <f>"Nov "&amp;RIGHT(A6,4)-1</f>
        <v>Nov 2024</v>
      </c>
      <c r="B8" s="11">
        <v>164858510.41999999</v>
      </c>
      <c r="C8" s="11">
        <v>1427267.1</v>
      </c>
      <c r="D8" s="11">
        <v>166285777.52000001</v>
      </c>
      <c r="E8" s="11">
        <v>47811.54</v>
      </c>
      <c r="F8" s="11" t="s">
        <v>422</v>
      </c>
      <c r="G8" s="11">
        <v>47811.54</v>
      </c>
      <c r="H8" s="11">
        <v>4450.1400000000003</v>
      </c>
      <c r="I8" s="11">
        <v>164910772.09999999</v>
      </c>
      <c r="J8" s="11">
        <v>1427267.1</v>
      </c>
      <c r="K8" s="11">
        <v>166338039.19999999</v>
      </c>
    </row>
    <row r="9" spans="1:11" ht="12" customHeight="1" x14ac:dyDescent="0.2">
      <c r="A9" s="2" t="str">
        <f>"Dec "&amp;RIGHT(A6,4)-1</f>
        <v>Dec 2024</v>
      </c>
      <c r="B9" s="11">
        <v>130132236.98</v>
      </c>
      <c r="C9" s="11">
        <v>1256699.1000000001</v>
      </c>
      <c r="D9" s="11">
        <v>131388936.08</v>
      </c>
      <c r="E9" s="11">
        <v>185934.35</v>
      </c>
      <c r="F9" s="11">
        <v>34105630</v>
      </c>
      <c r="G9" s="11">
        <v>34291564.350000001</v>
      </c>
      <c r="H9" s="11">
        <v>26128.080000000002</v>
      </c>
      <c r="I9" s="11">
        <v>130344299.41</v>
      </c>
      <c r="J9" s="11">
        <v>35362329.100000001</v>
      </c>
      <c r="K9" s="11">
        <v>165706628.50999999</v>
      </c>
    </row>
    <row r="10" spans="1:11" ht="12" customHeight="1" x14ac:dyDescent="0.2">
      <c r="A10" s="2" t="str">
        <f>"Jan "&amp;RIGHT(A6,4)</f>
        <v>Jan 2025</v>
      </c>
      <c r="B10" s="11">
        <v>166182502.77000001</v>
      </c>
      <c r="C10" s="11">
        <v>1323665.7</v>
      </c>
      <c r="D10" s="11">
        <v>167506168.47</v>
      </c>
      <c r="E10" s="11">
        <v>412214.21</v>
      </c>
      <c r="F10" s="11" t="s">
        <v>422</v>
      </c>
      <c r="G10" s="11">
        <v>412214.21</v>
      </c>
      <c r="H10" s="11">
        <v>12950.1</v>
      </c>
      <c r="I10" s="11">
        <v>166607667.08000001</v>
      </c>
      <c r="J10" s="11">
        <v>1323665.7</v>
      </c>
      <c r="K10" s="11">
        <v>167931332.78</v>
      </c>
    </row>
    <row r="11" spans="1:11" ht="12" customHeight="1" x14ac:dyDescent="0.2">
      <c r="A11" s="2" t="str">
        <f>"Feb "&amp;RIGHT(A6,4)</f>
        <v>Feb 2025</v>
      </c>
      <c r="B11" s="11">
        <v>135805269.31</v>
      </c>
      <c r="C11" s="11">
        <v>1203137.1000000001</v>
      </c>
      <c r="D11" s="11">
        <v>137008406.41</v>
      </c>
      <c r="E11" s="11">
        <v>283700.49</v>
      </c>
      <c r="F11" s="11" t="s">
        <v>422</v>
      </c>
      <c r="G11" s="11">
        <v>283700.49</v>
      </c>
      <c r="H11" s="11">
        <v>920.32</v>
      </c>
      <c r="I11" s="11">
        <v>136089890.12</v>
      </c>
      <c r="J11" s="11">
        <v>1203137.1000000001</v>
      </c>
      <c r="K11" s="11">
        <v>137293027.22</v>
      </c>
    </row>
    <row r="12" spans="1:11" ht="12" customHeight="1" x14ac:dyDescent="0.2">
      <c r="A12" s="2" t="str">
        <f>"Mar "&amp;RIGHT(A6,4)</f>
        <v>Mar 2025</v>
      </c>
      <c r="B12" s="11">
        <v>119455817.23</v>
      </c>
      <c r="C12" s="11">
        <v>1288327.5</v>
      </c>
      <c r="D12" s="11">
        <v>120744144.73</v>
      </c>
      <c r="E12" s="11">
        <v>95022.1</v>
      </c>
      <c r="F12" s="11">
        <v>45196072</v>
      </c>
      <c r="G12" s="11">
        <v>45291094.100000001</v>
      </c>
      <c r="H12" s="11">
        <v>111307.74</v>
      </c>
      <c r="I12" s="11">
        <v>119662147.06999999</v>
      </c>
      <c r="J12" s="11">
        <v>46484399.5</v>
      </c>
      <c r="K12" s="11">
        <v>166146546.56999999</v>
      </c>
    </row>
    <row r="13" spans="1:11" ht="12" customHeight="1" x14ac:dyDescent="0.2">
      <c r="A13" s="2" t="str">
        <f>"Apr "&amp;RIGHT(A6,4)</f>
        <v>Apr 2025</v>
      </c>
      <c r="B13" s="11">
        <v>82442758.260000005</v>
      </c>
      <c r="C13" s="11">
        <v>1777819.2</v>
      </c>
      <c r="D13" s="11">
        <v>84220577.459999993</v>
      </c>
      <c r="E13" s="11">
        <v>187009.91</v>
      </c>
      <c r="F13" s="11" t="s">
        <v>422</v>
      </c>
      <c r="G13" s="11">
        <v>187009.91</v>
      </c>
      <c r="H13" s="11">
        <v>359009.2</v>
      </c>
      <c r="I13" s="11">
        <v>82988777.370000005</v>
      </c>
      <c r="J13" s="11">
        <v>1777819.2</v>
      </c>
      <c r="K13" s="11">
        <v>84766596.569999993</v>
      </c>
    </row>
    <row r="14" spans="1:11" ht="12" customHeight="1" x14ac:dyDescent="0.2">
      <c r="A14" s="2" t="str">
        <f>"May "&amp;RIGHT(A6,4)</f>
        <v>May 2025</v>
      </c>
      <c r="B14" s="11">
        <v>51844989.689999998</v>
      </c>
      <c r="C14" s="11">
        <v>1223852.1000000001</v>
      </c>
      <c r="D14" s="11">
        <v>53068841.789999999</v>
      </c>
      <c r="E14" s="11" t="s">
        <v>422</v>
      </c>
      <c r="F14" s="11" t="s">
        <v>422</v>
      </c>
      <c r="G14" s="11" t="s">
        <v>422</v>
      </c>
      <c r="H14" s="11" t="s">
        <v>422</v>
      </c>
      <c r="I14" s="11">
        <v>51844989.689999998</v>
      </c>
      <c r="J14" s="11">
        <v>1223852.1000000001</v>
      </c>
      <c r="K14" s="11">
        <v>53068841.789999999</v>
      </c>
    </row>
    <row r="15" spans="1:11" ht="12" customHeight="1" x14ac:dyDescent="0.2">
      <c r="A15" s="2" t="str">
        <f>"Jun "&amp;RIGHT(A6,4)</f>
        <v>Jun 2025</v>
      </c>
      <c r="B15" s="11">
        <v>31466294.899999999</v>
      </c>
      <c r="C15" s="11">
        <v>4978.5</v>
      </c>
      <c r="D15" s="11">
        <v>31471273.399999999</v>
      </c>
      <c r="E15" s="11" t="s">
        <v>422</v>
      </c>
      <c r="F15" s="11">
        <v>51115444</v>
      </c>
      <c r="G15" s="11">
        <v>51115444</v>
      </c>
      <c r="H15" s="11" t="s">
        <v>422</v>
      </c>
      <c r="I15" s="11">
        <v>31466294.899999999</v>
      </c>
      <c r="J15" s="11">
        <v>51120422.5</v>
      </c>
      <c r="K15" s="11">
        <v>82586717.400000006</v>
      </c>
    </row>
    <row r="16" spans="1:11" ht="12" customHeight="1" x14ac:dyDescent="0.2">
      <c r="A16" s="2" t="str">
        <f>"Jul "&amp;RIGHT(A6,4)</f>
        <v>Jul 2025</v>
      </c>
      <c r="B16" s="11">
        <v>176010787.56999999</v>
      </c>
      <c r="C16" s="11">
        <v>4954.1149999999998</v>
      </c>
      <c r="D16" s="11">
        <v>176015741.685</v>
      </c>
      <c r="E16" s="11">
        <v>439619.54</v>
      </c>
      <c r="F16" s="11" t="s">
        <v>422</v>
      </c>
      <c r="G16" s="11">
        <v>439619.54</v>
      </c>
      <c r="H16" s="11">
        <v>153492.54</v>
      </c>
      <c r="I16" s="11">
        <v>176603899.65000001</v>
      </c>
      <c r="J16" s="11">
        <v>4954.1149999999998</v>
      </c>
      <c r="K16" s="11">
        <v>176608853.76499999</v>
      </c>
    </row>
    <row r="17" spans="1:11" ht="12" customHeight="1" x14ac:dyDescent="0.2">
      <c r="A17" s="2" t="str">
        <f>"Aug "&amp;RIGHT(A6,4)</f>
        <v>Aug 2025</v>
      </c>
      <c r="B17" s="11">
        <v>190869456.97999999</v>
      </c>
      <c r="C17" s="11">
        <v>1023199.97</v>
      </c>
      <c r="D17" s="11">
        <v>191892656.94999999</v>
      </c>
      <c r="E17" s="11">
        <v>149834.19</v>
      </c>
      <c r="F17" s="11" t="s">
        <v>422</v>
      </c>
      <c r="G17" s="11">
        <v>149834.19</v>
      </c>
      <c r="H17" s="11">
        <v>198838.65</v>
      </c>
      <c r="I17" s="11">
        <v>191218129.81999999</v>
      </c>
      <c r="J17" s="11">
        <v>1023199.97</v>
      </c>
      <c r="K17" s="11">
        <v>192241329.78999999</v>
      </c>
    </row>
    <row r="18" spans="1:11" ht="12" customHeight="1" x14ac:dyDescent="0.2">
      <c r="A18" s="2" t="str">
        <f>"Sep "&amp;RIGHT(A6,4)</f>
        <v>Sep 2025</v>
      </c>
      <c r="B18" s="11">
        <v>171173990.44999999</v>
      </c>
      <c r="C18" s="11">
        <v>1782393.77</v>
      </c>
      <c r="D18" s="11">
        <v>172956384.22</v>
      </c>
      <c r="E18" s="11">
        <v>276743.56</v>
      </c>
      <c r="F18" s="11">
        <v>55923525</v>
      </c>
      <c r="G18" s="11">
        <v>56200268.560000002</v>
      </c>
      <c r="H18" s="11">
        <v>603.28</v>
      </c>
      <c r="I18" s="11">
        <v>171451337.28999999</v>
      </c>
      <c r="J18" s="11">
        <v>57705918.770000003</v>
      </c>
      <c r="K18" s="11">
        <v>229157256.06</v>
      </c>
    </row>
    <row r="19" spans="1:11" ht="12" customHeight="1" x14ac:dyDescent="0.2">
      <c r="A19" s="12" t="s">
        <v>55</v>
      </c>
      <c r="B19" s="13">
        <v>1645576720.76</v>
      </c>
      <c r="C19" s="13">
        <v>14122943.654999999</v>
      </c>
      <c r="D19" s="13">
        <v>1659699664.415</v>
      </c>
      <c r="E19" s="13">
        <v>2220248.11</v>
      </c>
      <c r="F19" s="13">
        <v>186340671</v>
      </c>
      <c r="G19" s="13">
        <v>188560919.11000001</v>
      </c>
      <c r="H19" s="13">
        <v>868231.92</v>
      </c>
      <c r="I19" s="13">
        <v>1648665200.79</v>
      </c>
      <c r="J19" s="13">
        <v>200463614.655</v>
      </c>
      <c r="K19" s="13">
        <v>1849128815.4449999</v>
      </c>
    </row>
    <row r="20" spans="1:11" ht="12" customHeight="1" x14ac:dyDescent="0.2">
      <c r="A20" s="14" t="s">
        <v>424</v>
      </c>
      <c r="B20" s="15">
        <v>1107522485.76</v>
      </c>
      <c r="C20" s="15">
        <v>11312395.800000001</v>
      </c>
      <c r="D20" s="15">
        <v>1118834881.5599999</v>
      </c>
      <c r="E20" s="15">
        <v>1354050.82</v>
      </c>
      <c r="F20" s="15">
        <v>130417146</v>
      </c>
      <c r="G20" s="15">
        <v>131771196.81999999</v>
      </c>
      <c r="H20" s="15">
        <v>515297.45</v>
      </c>
      <c r="I20" s="15">
        <v>1109391834.03</v>
      </c>
      <c r="J20" s="15">
        <v>141729541.80000001</v>
      </c>
      <c r="K20" s="15">
        <v>1251121375.8299999</v>
      </c>
    </row>
    <row r="21" spans="1:11" ht="12" customHeight="1" x14ac:dyDescent="0.2">
      <c r="A21" s="3" t="str">
        <f>"FY "&amp;RIGHT(A6,4)+1</f>
        <v>FY 2026</v>
      </c>
    </row>
    <row r="22" spans="1:11" ht="12" customHeight="1" x14ac:dyDescent="0.2">
      <c r="A22" s="2" t="str">
        <f>"Oct "&amp;RIGHT(A6,4)</f>
        <v>Oct 2025</v>
      </c>
      <c r="B22" s="11">
        <v>236648853.59</v>
      </c>
      <c r="C22" s="11">
        <v>1678054.1850000001</v>
      </c>
      <c r="D22" s="11">
        <v>238326907.77500001</v>
      </c>
      <c r="E22" s="11">
        <v>402941.45</v>
      </c>
      <c r="F22" s="11" t="s">
        <v>422</v>
      </c>
      <c r="G22" s="11">
        <v>402941.45</v>
      </c>
      <c r="H22" s="11" t="s">
        <v>422</v>
      </c>
      <c r="I22" s="11">
        <v>237051795.03999999</v>
      </c>
      <c r="J22" s="11">
        <v>1678054.1850000001</v>
      </c>
      <c r="K22" s="11">
        <v>238729849.22499999</v>
      </c>
    </row>
    <row r="23" spans="1:11" ht="12" customHeight="1" x14ac:dyDescent="0.2">
      <c r="A23" s="2" t="str">
        <f>"Nov "&amp;RIGHT(A6,4)</f>
        <v>Nov 2025</v>
      </c>
      <c r="B23" s="11">
        <v>176807872.41</v>
      </c>
      <c r="C23" s="11">
        <v>1326388.575</v>
      </c>
      <c r="D23" s="11">
        <v>178134260.98500001</v>
      </c>
      <c r="E23" s="11">
        <v>46694.8</v>
      </c>
      <c r="F23" s="11" t="s">
        <v>422</v>
      </c>
      <c r="G23" s="11">
        <v>46694.8</v>
      </c>
      <c r="H23" s="11">
        <v>4436.6400000000003</v>
      </c>
      <c r="I23" s="11">
        <v>176859003.84999999</v>
      </c>
      <c r="J23" s="11">
        <v>1326388.575</v>
      </c>
      <c r="K23" s="11">
        <v>178185392.42500001</v>
      </c>
    </row>
    <row r="24" spans="1:11" ht="12" customHeight="1" x14ac:dyDescent="0.2">
      <c r="A24" s="2" t="str">
        <f>"Dec "&amp;RIGHT(A6,4)</f>
        <v>Dec 2025</v>
      </c>
      <c r="B24" s="11">
        <v>137048963.69</v>
      </c>
      <c r="C24" s="11">
        <v>1246014.67</v>
      </c>
      <c r="D24" s="11">
        <v>138294978.36000001</v>
      </c>
      <c r="E24" s="11">
        <v>105879.9</v>
      </c>
      <c r="F24" s="11">
        <v>31310550</v>
      </c>
      <c r="G24" s="11">
        <v>31416429.899999999</v>
      </c>
      <c r="H24" s="11">
        <v>3691.82</v>
      </c>
      <c r="I24" s="11">
        <v>137158535.41</v>
      </c>
      <c r="J24" s="11">
        <v>32556564.670000002</v>
      </c>
      <c r="K24" s="11">
        <v>169715100.08000001</v>
      </c>
    </row>
    <row r="25" spans="1:11" ht="12" customHeight="1" x14ac:dyDescent="0.2">
      <c r="A25" s="2" t="str">
        <f>"Jan "&amp;RIGHT(A6,4)+1</f>
        <v>Jan 2026</v>
      </c>
      <c r="B25" s="11">
        <v>152621585.96000001</v>
      </c>
      <c r="C25" s="11">
        <v>1448430.0549999999</v>
      </c>
      <c r="D25" s="11">
        <v>154070016.01499999</v>
      </c>
      <c r="E25" s="11">
        <v>32910.550000000003</v>
      </c>
      <c r="F25" s="11" t="s">
        <v>422</v>
      </c>
      <c r="G25" s="11">
        <v>32910.550000000003</v>
      </c>
      <c r="H25" s="11">
        <v>154647.54</v>
      </c>
      <c r="I25" s="11">
        <v>152809144.05000001</v>
      </c>
      <c r="J25" s="11">
        <v>1448430.0549999999</v>
      </c>
      <c r="K25" s="11">
        <v>154257574.10499999</v>
      </c>
    </row>
    <row r="26" spans="1:11" ht="12" customHeight="1" x14ac:dyDescent="0.2">
      <c r="A26" s="2" t="str">
        <f>"Feb "&amp;RIGHT(A6,4)+1</f>
        <v>Feb 2026</v>
      </c>
      <c r="B26" s="11">
        <v>123064789.72</v>
      </c>
      <c r="C26" s="11">
        <v>1483836.2849999999</v>
      </c>
      <c r="D26" s="11">
        <v>124548626.005</v>
      </c>
      <c r="E26" s="11">
        <v>20847.93</v>
      </c>
      <c r="F26" s="11" t="s">
        <v>422</v>
      </c>
      <c r="G26" s="11">
        <v>20847.93</v>
      </c>
      <c r="H26" s="11" t="s">
        <v>422</v>
      </c>
      <c r="I26" s="11">
        <v>123085637.65000001</v>
      </c>
      <c r="J26" s="11">
        <v>1483836.2849999999</v>
      </c>
      <c r="K26" s="11">
        <v>124569473.935</v>
      </c>
    </row>
    <row r="27" spans="1:11" ht="12" customHeight="1" x14ac:dyDescent="0.2">
      <c r="A27" s="2" t="str">
        <f>"Mar "&amp;RIGHT(A6,4)+1</f>
        <v>Mar 2026</v>
      </c>
      <c r="B27" s="11">
        <v>93274082.400000006</v>
      </c>
      <c r="C27" s="11">
        <v>1366748.615</v>
      </c>
      <c r="D27" s="11">
        <v>94640831.015000001</v>
      </c>
      <c r="E27" s="11">
        <v>243466.7</v>
      </c>
      <c r="F27" s="11">
        <v>50401220</v>
      </c>
      <c r="G27" s="11">
        <v>50644686.700000003</v>
      </c>
      <c r="H27" s="11">
        <v>63883.35</v>
      </c>
      <c r="I27" s="11">
        <v>93581432.450000003</v>
      </c>
      <c r="J27" s="11">
        <v>51767968.615000002</v>
      </c>
      <c r="K27" s="11">
        <v>145349401.065</v>
      </c>
    </row>
    <row r="28" spans="1:11" ht="12" customHeight="1" x14ac:dyDescent="0.2">
      <c r="A28" s="2" t="str">
        <f>"Apr "&amp;RIGHT(A6,4)+1</f>
        <v>Apr 2026</v>
      </c>
      <c r="B28" s="11">
        <v>87563049.319999993</v>
      </c>
      <c r="C28" s="11">
        <v>1718517.01</v>
      </c>
      <c r="D28" s="11">
        <v>89281566.329999998</v>
      </c>
      <c r="E28" s="11">
        <v>46530.45</v>
      </c>
      <c r="F28" s="11" t="s">
        <v>422</v>
      </c>
      <c r="G28" s="11">
        <v>46530.45</v>
      </c>
      <c r="H28" s="11">
        <v>129566.09</v>
      </c>
      <c r="I28" s="11">
        <v>87739145.859999999</v>
      </c>
      <c r="J28" s="11">
        <v>1718517.01</v>
      </c>
      <c r="K28" s="11">
        <v>89457662.870000005</v>
      </c>
    </row>
    <row r="29" spans="1:11" ht="12" customHeight="1" x14ac:dyDescent="0.2">
      <c r="A29" s="2" t="str">
        <f>"May "&amp;RIGHT(A6,4)+1</f>
        <v>May 2026</v>
      </c>
      <c r="B29" s="11">
        <v>53414976.270000003</v>
      </c>
      <c r="C29" s="11">
        <v>1089547.23</v>
      </c>
      <c r="D29" s="11">
        <v>54504523.5</v>
      </c>
      <c r="E29" s="11" t="s">
        <v>422</v>
      </c>
      <c r="F29" s="11" t="s">
        <v>422</v>
      </c>
      <c r="G29" s="11" t="s">
        <v>422</v>
      </c>
      <c r="H29" s="11">
        <v>853.04</v>
      </c>
      <c r="I29" s="11">
        <v>53415829.310000002</v>
      </c>
      <c r="J29" s="11">
        <v>1089547.23</v>
      </c>
      <c r="K29" s="11">
        <v>54505376.539999999</v>
      </c>
    </row>
    <row r="30" spans="1:11" ht="12" customHeight="1" x14ac:dyDescent="0.2">
      <c r="A30" s="2" t="str">
        <f>"Jun "&amp;RIGHT(A6,4)+1</f>
        <v>Jun 2026</v>
      </c>
      <c r="B30" s="11">
        <v>32795664.739999998</v>
      </c>
      <c r="C30" s="11">
        <v>4221.8100000000004</v>
      </c>
      <c r="D30" s="11">
        <v>32799886.550000001</v>
      </c>
      <c r="E30" s="11" t="s">
        <v>422</v>
      </c>
      <c r="F30" s="11">
        <v>51262277</v>
      </c>
      <c r="G30" s="11">
        <v>51262277</v>
      </c>
      <c r="H30" s="11">
        <v>24045</v>
      </c>
      <c r="I30" s="11">
        <v>32819709.739999998</v>
      </c>
      <c r="J30" s="11">
        <v>51266498.810000002</v>
      </c>
      <c r="K30" s="11">
        <v>84086208.549999997</v>
      </c>
    </row>
    <row r="31" spans="1:11"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c r="K31" s="11" t="s">
        <v>422</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row>
    <row r="33" spans="1:11"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row>
    <row r="34" spans="1:11" ht="12" customHeight="1" x14ac:dyDescent="0.2">
      <c r="A34" s="12" t="s">
        <v>55</v>
      </c>
      <c r="B34" s="13">
        <v>1093239838.0999999</v>
      </c>
      <c r="C34" s="13">
        <v>11361758.435000001</v>
      </c>
      <c r="D34" s="13">
        <v>1104601596.5350001</v>
      </c>
      <c r="E34" s="13">
        <v>899271.78</v>
      </c>
      <c r="F34" s="13">
        <v>132974047</v>
      </c>
      <c r="G34" s="13">
        <v>133873318.78</v>
      </c>
      <c r="H34" s="13">
        <v>381123.48</v>
      </c>
      <c r="I34" s="13">
        <v>1094520233.3599999</v>
      </c>
      <c r="J34" s="13">
        <v>144335805.435</v>
      </c>
      <c r="K34" s="13">
        <v>1238856038.7950001</v>
      </c>
    </row>
    <row r="35" spans="1:11" ht="12" customHeight="1" x14ac:dyDescent="0.2">
      <c r="A35" s="14" t="str">
        <f>"Total "&amp;MID(A20,7,LEN(A20)-13)&amp;" Months"</f>
        <v>Total 9 Months</v>
      </c>
      <c r="B35" s="15">
        <v>1093239838.0999999</v>
      </c>
      <c r="C35" s="15">
        <v>11361758.435000001</v>
      </c>
      <c r="D35" s="15">
        <v>1104601596.5350001</v>
      </c>
      <c r="E35" s="15">
        <v>899271.78</v>
      </c>
      <c r="F35" s="15">
        <v>132974047</v>
      </c>
      <c r="G35" s="15">
        <v>133873318.78</v>
      </c>
      <c r="H35" s="15">
        <v>381123.48</v>
      </c>
      <c r="I35" s="15">
        <v>1094520233.3599999</v>
      </c>
      <c r="J35" s="15">
        <v>144335805.435</v>
      </c>
      <c r="K35" s="15">
        <v>1238856038.7950001</v>
      </c>
    </row>
    <row r="36" spans="1:11" ht="12" customHeight="1" x14ac:dyDescent="0.2">
      <c r="A36" s="75"/>
      <c r="B36" s="75"/>
      <c r="C36" s="75"/>
      <c r="D36" s="75"/>
      <c r="E36" s="75"/>
      <c r="F36" s="75"/>
      <c r="G36" s="75"/>
      <c r="H36" s="75"/>
      <c r="I36" s="75"/>
      <c r="J36" s="75"/>
    </row>
    <row r="37" spans="1:11" ht="69.95" customHeight="1" x14ac:dyDescent="0.2">
      <c r="A37" s="76" t="s">
        <v>323</v>
      </c>
      <c r="B37" s="76"/>
      <c r="C37" s="76"/>
      <c r="D37" s="76"/>
      <c r="E37" s="76"/>
      <c r="F37" s="76"/>
      <c r="G37" s="76"/>
      <c r="H37" s="76"/>
      <c r="I37" s="76"/>
      <c r="J37" s="76"/>
    </row>
  </sheetData>
  <mergeCells count="10">
    <mergeCell ref="B5:K5"/>
    <mergeCell ref="A36:J36"/>
    <mergeCell ref="A37:J37"/>
    <mergeCell ref="A1:J1"/>
    <mergeCell ref="A2:J2"/>
    <mergeCell ref="A3:A4"/>
    <mergeCell ref="B3:D3"/>
    <mergeCell ref="E3:G3"/>
    <mergeCell ref="H3:H4"/>
    <mergeCell ref="I3:K3"/>
  </mergeCells>
  <phoneticPr fontId="0" type="noConversion"/>
  <pageMargins left="0.75" right="0.5" top="0.75" bottom="0.5" header="0.5" footer="0.25"/>
  <pageSetup orientation="landscape"/>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pageSetUpPr fitToPage="1"/>
  </sheetPr>
  <dimension ref="A1:J37"/>
  <sheetViews>
    <sheetView showGridLines="0" workbookViewId="0">
      <selection sqref="A1:I1"/>
    </sheetView>
  </sheetViews>
  <sheetFormatPr defaultRowHeight="12.75" x14ac:dyDescent="0.2"/>
  <cols>
    <col min="1" max="1" width="11.42578125" customWidth="1"/>
    <col min="2" max="2" width="12.140625" customWidth="1"/>
    <col min="3" max="10" width="11.42578125" customWidth="1"/>
  </cols>
  <sheetData>
    <row r="1" spans="1:10" ht="12" customHeight="1" x14ac:dyDescent="0.2">
      <c r="A1" s="81" t="s">
        <v>427</v>
      </c>
      <c r="B1" s="81"/>
      <c r="C1" s="81"/>
      <c r="D1" s="81"/>
      <c r="E1" s="81"/>
      <c r="F1" s="81"/>
      <c r="G1" s="81"/>
      <c r="H1" s="81"/>
      <c r="I1" s="81"/>
      <c r="J1" s="73">
        <v>46276</v>
      </c>
    </row>
    <row r="2" spans="1:10" ht="12" customHeight="1" x14ac:dyDescent="0.2">
      <c r="A2" s="82" t="s">
        <v>163</v>
      </c>
      <c r="B2" s="82"/>
      <c r="C2" s="82"/>
      <c r="D2" s="82"/>
      <c r="E2" s="82"/>
      <c r="F2" s="82"/>
      <c r="G2" s="82"/>
      <c r="H2" s="82"/>
      <c r="I2" s="82"/>
      <c r="J2" s="1"/>
    </row>
    <row r="3" spans="1:10" ht="24" customHeight="1" x14ac:dyDescent="0.2">
      <c r="A3" s="77" t="s">
        <v>50</v>
      </c>
      <c r="B3" s="79" t="s">
        <v>233</v>
      </c>
      <c r="C3" s="79" t="s">
        <v>234</v>
      </c>
      <c r="D3" s="84" t="s">
        <v>164</v>
      </c>
      <c r="E3" s="84"/>
      <c r="F3" s="80"/>
      <c r="G3" s="84" t="s">
        <v>165</v>
      </c>
      <c r="H3" s="84"/>
      <c r="I3" s="80"/>
      <c r="J3" s="83" t="s">
        <v>238</v>
      </c>
    </row>
    <row r="4" spans="1:10" ht="24" customHeight="1" x14ac:dyDescent="0.2">
      <c r="A4" s="78"/>
      <c r="B4" s="80"/>
      <c r="C4" s="80"/>
      <c r="D4" s="10" t="s">
        <v>235</v>
      </c>
      <c r="E4" s="10" t="s">
        <v>236</v>
      </c>
      <c r="F4" s="10" t="s">
        <v>237</v>
      </c>
      <c r="G4" s="10" t="s">
        <v>154</v>
      </c>
      <c r="H4" s="10" t="s">
        <v>162</v>
      </c>
      <c r="I4" s="10" t="s">
        <v>55</v>
      </c>
      <c r="J4" s="84"/>
    </row>
    <row r="5" spans="1:10" ht="12" customHeight="1" x14ac:dyDescent="0.2">
      <c r="A5" s="1"/>
      <c r="B5" s="75" t="str">
        <f>REPT("-",100)&amp;" Dollars "&amp;REPT("-",136)</f>
        <v>---------------------------------------------------------------------------------------------------- Dollars ----------------------------------------------------------------------------------------------------------------------------------------</v>
      </c>
      <c r="C5" s="75"/>
      <c r="D5" s="75"/>
      <c r="E5" s="75"/>
      <c r="F5" s="75"/>
      <c r="G5" s="75"/>
      <c r="H5" s="75"/>
      <c r="I5" s="75"/>
      <c r="J5" s="75"/>
    </row>
    <row r="6" spans="1:10" ht="12" customHeight="1" x14ac:dyDescent="0.2">
      <c r="A6" s="3" t="s">
        <v>423</v>
      </c>
    </row>
    <row r="7" spans="1:10" ht="12" customHeight="1" x14ac:dyDescent="0.2">
      <c r="A7" s="2" t="str">
        <f>"Oct "&amp;RIGHT(A6,4)-1</f>
        <v>Oct 2024</v>
      </c>
      <c r="B7" s="11">
        <v>23640029.861499999</v>
      </c>
      <c r="C7" s="11">
        <v>7839759.0219999999</v>
      </c>
      <c r="D7" s="11" t="s">
        <v>422</v>
      </c>
      <c r="E7" s="11" t="s">
        <v>422</v>
      </c>
      <c r="F7" s="11" t="s">
        <v>422</v>
      </c>
      <c r="G7" s="11">
        <v>7839759.0219999999</v>
      </c>
      <c r="H7" s="11" t="str">
        <f t="shared" ref="H7:H20" si="0">IF(ISBLANK(E7),"",E7)</f>
        <v>--</v>
      </c>
      <c r="I7" s="11">
        <v>7839759.0219999999</v>
      </c>
      <c r="J7" s="11" t="s">
        <v>422</v>
      </c>
    </row>
    <row r="8" spans="1:10" ht="12" customHeight="1" x14ac:dyDescent="0.2">
      <c r="A8" s="2" t="str">
        <f>"Nov "&amp;RIGHT(A6,4)-1</f>
        <v>Nov 2024</v>
      </c>
      <c r="B8" s="11">
        <v>23617313.781399999</v>
      </c>
      <c r="C8" s="11">
        <v>7815333.0164000001</v>
      </c>
      <c r="D8" s="11" t="s">
        <v>422</v>
      </c>
      <c r="E8" s="11" t="s">
        <v>422</v>
      </c>
      <c r="F8" s="11" t="s">
        <v>422</v>
      </c>
      <c r="G8" s="11">
        <v>7815333.0164000001</v>
      </c>
      <c r="H8" s="11" t="str">
        <f t="shared" si="0"/>
        <v>--</v>
      </c>
      <c r="I8" s="11">
        <v>7815333.0164000001</v>
      </c>
      <c r="J8" s="11" t="s">
        <v>422</v>
      </c>
    </row>
    <row r="9" spans="1:10" ht="12" customHeight="1" x14ac:dyDescent="0.2">
      <c r="A9" s="2" t="str">
        <f>"Dec "&amp;RIGHT(A6,4)-1</f>
        <v>Dec 2024</v>
      </c>
      <c r="B9" s="11">
        <v>22913652.0517</v>
      </c>
      <c r="C9" s="11">
        <v>7625532.5437000003</v>
      </c>
      <c r="D9" s="11" t="s">
        <v>422</v>
      </c>
      <c r="E9" s="11" t="s">
        <v>422</v>
      </c>
      <c r="F9" s="11" t="s">
        <v>422</v>
      </c>
      <c r="G9" s="11">
        <v>7625532.5437000003</v>
      </c>
      <c r="H9" s="11" t="str">
        <f t="shared" si="0"/>
        <v>--</v>
      </c>
      <c r="I9" s="11">
        <v>7625532.5437000003</v>
      </c>
      <c r="J9" s="11" t="s">
        <v>422</v>
      </c>
    </row>
    <row r="10" spans="1:10" ht="12" customHeight="1" x14ac:dyDescent="0.2">
      <c r="A10" s="2" t="str">
        <f>"Jan "&amp;RIGHT(A6,4)</f>
        <v>Jan 2025</v>
      </c>
      <c r="B10" s="11">
        <v>23061701.972899999</v>
      </c>
      <c r="C10" s="11">
        <v>8330490.8898999998</v>
      </c>
      <c r="D10" s="11" t="s">
        <v>422</v>
      </c>
      <c r="E10" s="11" t="s">
        <v>422</v>
      </c>
      <c r="F10" s="11" t="s">
        <v>422</v>
      </c>
      <c r="G10" s="11">
        <v>8330490.8898999998</v>
      </c>
      <c r="H10" s="11" t="str">
        <f t="shared" si="0"/>
        <v>--</v>
      </c>
      <c r="I10" s="11">
        <v>8330490.8898999998</v>
      </c>
      <c r="J10" s="11" t="s">
        <v>422</v>
      </c>
    </row>
    <row r="11" spans="1:10" ht="12" customHeight="1" x14ac:dyDescent="0.2">
      <c r="A11" s="2" t="str">
        <f>"Feb "&amp;RIGHT(A6,4)</f>
        <v>Feb 2025</v>
      </c>
      <c r="B11" s="11">
        <v>23199240.335299999</v>
      </c>
      <c r="C11" s="11">
        <v>7769240.8103999998</v>
      </c>
      <c r="D11" s="11" t="s">
        <v>422</v>
      </c>
      <c r="E11" s="11" t="s">
        <v>422</v>
      </c>
      <c r="F11" s="11" t="s">
        <v>422</v>
      </c>
      <c r="G11" s="11">
        <v>7769240.8103999998</v>
      </c>
      <c r="H11" s="11" t="str">
        <f t="shared" si="0"/>
        <v>--</v>
      </c>
      <c r="I11" s="11">
        <v>7769240.8103999998</v>
      </c>
      <c r="J11" s="11" t="s">
        <v>422</v>
      </c>
    </row>
    <row r="12" spans="1:10" ht="12" customHeight="1" x14ac:dyDescent="0.2">
      <c r="A12" s="2" t="str">
        <f>"Mar "&amp;RIGHT(A6,4)</f>
        <v>Mar 2025</v>
      </c>
      <c r="B12" s="11">
        <v>23931240.005399998</v>
      </c>
      <c r="C12" s="11">
        <v>8172581.9708000002</v>
      </c>
      <c r="D12" s="11" t="s">
        <v>422</v>
      </c>
      <c r="E12" s="11" t="s">
        <v>422</v>
      </c>
      <c r="F12" s="11" t="s">
        <v>422</v>
      </c>
      <c r="G12" s="11">
        <v>8172581.9708000002</v>
      </c>
      <c r="H12" s="11" t="str">
        <f t="shared" si="0"/>
        <v>--</v>
      </c>
      <c r="I12" s="11">
        <v>8172581.9708000002</v>
      </c>
      <c r="J12" s="11" t="s">
        <v>422</v>
      </c>
    </row>
    <row r="13" spans="1:10" ht="12" customHeight="1" x14ac:dyDescent="0.2">
      <c r="A13" s="2" t="str">
        <f>"Apr "&amp;RIGHT(A6,4)</f>
        <v>Apr 2025</v>
      </c>
      <c r="B13" s="11">
        <v>23467497.645500001</v>
      </c>
      <c r="C13" s="11">
        <v>8377229.9040999999</v>
      </c>
      <c r="D13" s="11">
        <v>104687.7</v>
      </c>
      <c r="E13" s="11">
        <v>0</v>
      </c>
      <c r="F13" s="11">
        <v>104687.7</v>
      </c>
      <c r="G13" s="11">
        <v>8481917.6041000001</v>
      </c>
      <c r="H13" s="11">
        <f t="shared" si="0"/>
        <v>0</v>
      </c>
      <c r="I13" s="11">
        <v>8481917.6041000001</v>
      </c>
      <c r="J13" s="11" t="s">
        <v>422</v>
      </c>
    </row>
    <row r="14" spans="1:10" ht="12" customHeight="1" x14ac:dyDescent="0.2">
      <c r="A14" s="2" t="str">
        <f>"May "&amp;RIGHT(A6,4)</f>
        <v>May 2025</v>
      </c>
      <c r="B14" s="11">
        <v>23530733.575599998</v>
      </c>
      <c r="C14" s="11">
        <v>8538885.2719999999</v>
      </c>
      <c r="D14" s="11" t="s">
        <v>422</v>
      </c>
      <c r="E14" s="11" t="s">
        <v>422</v>
      </c>
      <c r="F14" s="11" t="s">
        <v>422</v>
      </c>
      <c r="G14" s="11">
        <v>8538885.2719999999</v>
      </c>
      <c r="H14" s="11" t="str">
        <f t="shared" si="0"/>
        <v>--</v>
      </c>
      <c r="I14" s="11">
        <v>8538885.2719999999</v>
      </c>
      <c r="J14" s="11" t="s">
        <v>422</v>
      </c>
    </row>
    <row r="15" spans="1:10" ht="12" customHeight="1" x14ac:dyDescent="0.2">
      <c r="A15" s="2" t="str">
        <f>"Jun "&amp;RIGHT(A6,4)</f>
        <v>Jun 2025</v>
      </c>
      <c r="B15" s="11">
        <v>23163139.802099999</v>
      </c>
      <c r="C15" s="11">
        <v>8533142.3177000005</v>
      </c>
      <c r="D15" s="11" t="s">
        <v>422</v>
      </c>
      <c r="E15" s="11" t="s">
        <v>422</v>
      </c>
      <c r="F15" s="11" t="s">
        <v>422</v>
      </c>
      <c r="G15" s="11">
        <v>8533142.3177000005</v>
      </c>
      <c r="H15" s="11" t="str">
        <f t="shared" si="0"/>
        <v>--</v>
      </c>
      <c r="I15" s="11">
        <v>8533142.3177000005</v>
      </c>
      <c r="J15" s="11" t="s">
        <v>422</v>
      </c>
    </row>
    <row r="16" spans="1:10" ht="12" customHeight="1" x14ac:dyDescent="0.2">
      <c r="A16" s="2" t="str">
        <f>"Jul "&amp;RIGHT(A6,4)</f>
        <v>Jul 2025</v>
      </c>
      <c r="B16" s="11">
        <v>23425509.7663</v>
      </c>
      <c r="C16" s="11">
        <v>9025234.4714000002</v>
      </c>
      <c r="D16" s="11">
        <v>1966920.83</v>
      </c>
      <c r="E16" s="11">
        <v>0</v>
      </c>
      <c r="F16" s="11">
        <v>1966920.83</v>
      </c>
      <c r="G16" s="11">
        <v>10992155.3014</v>
      </c>
      <c r="H16" s="11">
        <f t="shared" si="0"/>
        <v>0</v>
      </c>
      <c r="I16" s="11">
        <v>10992155.3014</v>
      </c>
      <c r="J16" s="11" t="s">
        <v>422</v>
      </c>
    </row>
    <row r="17" spans="1:10" ht="12" customHeight="1" x14ac:dyDescent="0.2">
      <c r="A17" s="2" t="str">
        <f>"Aug "&amp;RIGHT(A6,4)</f>
        <v>Aug 2025</v>
      </c>
      <c r="B17" s="11">
        <v>22694676.360599998</v>
      </c>
      <c r="C17" s="11">
        <v>9003202.6956999991</v>
      </c>
      <c r="D17" s="11">
        <v>24052.42</v>
      </c>
      <c r="E17" s="11">
        <v>0</v>
      </c>
      <c r="F17" s="11">
        <v>24052.42</v>
      </c>
      <c r="G17" s="11">
        <v>9027255.1157000009</v>
      </c>
      <c r="H17" s="11">
        <f t="shared" si="0"/>
        <v>0</v>
      </c>
      <c r="I17" s="11">
        <v>9027255.1157000009</v>
      </c>
      <c r="J17" s="11" t="s">
        <v>422</v>
      </c>
    </row>
    <row r="18" spans="1:10" ht="12" customHeight="1" x14ac:dyDescent="0.2">
      <c r="A18" s="2" t="str">
        <f>"Sep "&amp;RIGHT(A6,4)</f>
        <v>Sep 2025</v>
      </c>
      <c r="B18" s="11">
        <v>23339818.265900001</v>
      </c>
      <c r="C18" s="11">
        <v>9369377.9592000004</v>
      </c>
      <c r="D18" s="11">
        <v>116319.53</v>
      </c>
      <c r="E18" s="11">
        <v>0</v>
      </c>
      <c r="F18" s="11">
        <v>116319.53</v>
      </c>
      <c r="G18" s="11">
        <v>9485697.4891999997</v>
      </c>
      <c r="H18" s="11">
        <f t="shared" si="0"/>
        <v>0</v>
      </c>
      <c r="I18" s="11">
        <v>9485697.4891999997</v>
      </c>
      <c r="J18" s="11" t="s">
        <v>422</v>
      </c>
    </row>
    <row r="19" spans="1:10" ht="12" customHeight="1" x14ac:dyDescent="0.2">
      <c r="A19" s="12" t="s">
        <v>55</v>
      </c>
      <c r="B19" s="13">
        <v>279984553.4242</v>
      </c>
      <c r="C19" s="13">
        <v>100400010.8733</v>
      </c>
      <c r="D19" s="13">
        <v>2211980.48</v>
      </c>
      <c r="E19" s="13">
        <v>0</v>
      </c>
      <c r="F19" s="13">
        <v>2211980.48</v>
      </c>
      <c r="G19" s="13">
        <v>102611991.35330001</v>
      </c>
      <c r="H19" s="13">
        <f t="shared" si="0"/>
        <v>0</v>
      </c>
      <c r="I19" s="13">
        <v>102611991.35330001</v>
      </c>
      <c r="J19" s="13" t="s">
        <v>422</v>
      </c>
    </row>
    <row r="20" spans="1:10" ht="12" customHeight="1" x14ac:dyDescent="0.2">
      <c r="A20" s="14" t="s">
        <v>424</v>
      </c>
      <c r="B20" s="15">
        <v>210524549.0314</v>
      </c>
      <c r="C20" s="15">
        <v>73002195.746999994</v>
      </c>
      <c r="D20" s="15">
        <v>104687.7</v>
      </c>
      <c r="E20" s="15">
        <v>0</v>
      </c>
      <c r="F20" s="15">
        <v>104687.7</v>
      </c>
      <c r="G20" s="15">
        <v>73106883.446999997</v>
      </c>
      <c r="H20" s="15">
        <f t="shared" si="0"/>
        <v>0</v>
      </c>
      <c r="I20" s="15">
        <v>73106883.446999997</v>
      </c>
      <c r="J20" s="15" t="s">
        <v>422</v>
      </c>
    </row>
    <row r="21" spans="1:10" ht="12" customHeight="1" x14ac:dyDescent="0.2">
      <c r="A21" s="3" t="str">
        <f>"FY "&amp;RIGHT(A6,4)+1</f>
        <v>FY 2026</v>
      </c>
    </row>
    <row r="22" spans="1:10" ht="12" customHeight="1" x14ac:dyDescent="0.2">
      <c r="A22" s="2" t="str">
        <f>"Oct "&amp;RIGHT(A6,4)</f>
        <v>Oct 2025</v>
      </c>
      <c r="B22" s="11">
        <v>23215852.9285</v>
      </c>
      <c r="C22" s="11">
        <v>10070892.5362</v>
      </c>
      <c r="D22" s="11">
        <v>55295.4</v>
      </c>
      <c r="E22" s="11">
        <v>0</v>
      </c>
      <c r="F22" s="11">
        <v>55295.4</v>
      </c>
      <c r="G22" s="11">
        <v>10126187.9362</v>
      </c>
      <c r="H22" s="11">
        <f t="shared" ref="H22:H35" si="1">IF(ISBLANK(E22),"",E22)</f>
        <v>0</v>
      </c>
      <c r="I22" s="11">
        <v>10126187.9362</v>
      </c>
      <c r="J22" s="11" t="s">
        <v>422</v>
      </c>
    </row>
    <row r="23" spans="1:10" ht="12" customHeight="1" x14ac:dyDescent="0.2">
      <c r="A23" s="2" t="str">
        <f>"Nov "&amp;RIGHT(A6,4)</f>
        <v>Nov 2025</v>
      </c>
      <c r="B23" s="11">
        <v>23717999.003600001</v>
      </c>
      <c r="C23" s="11">
        <v>10159651.6807</v>
      </c>
      <c r="D23" s="11" t="s">
        <v>422</v>
      </c>
      <c r="E23" s="11" t="s">
        <v>422</v>
      </c>
      <c r="F23" s="11" t="s">
        <v>422</v>
      </c>
      <c r="G23" s="11">
        <v>10159651.6807</v>
      </c>
      <c r="H23" s="11" t="str">
        <f t="shared" si="1"/>
        <v>--</v>
      </c>
      <c r="I23" s="11">
        <v>10159651.6807</v>
      </c>
      <c r="J23" s="11" t="s">
        <v>422</v>
      </c>
    </row>
    <row r="24" spans="1:10" ht="12" customHeight="1" x14ac:dyDescent="0.2">
      <c r="A24" s="2" t="str">
        <f>"Dec "&amp;RIGHT(A6,4)</f>
        <v>Dec 2025</v>
      </c>
      <c r="B24" s="11">
        <v>22575625.992400002</v>
      </c>
      <c r="C24" s="11">
        <v>9520842.6641000006</v>
      </c>
      <c r="D24" s="11" t="s">
        <v>422</v>
      </c>
      <c r="E24" s="11" t="s">
        <v>422</v>
      </c>
      <c r="F24" s="11" t="s">
        <v>422</v>
      </c>
      <c r="G24" s="11">
        <v>9520842.6641000006</v>
      </c>
      <c r="H24" s="11" t="str">
        <f t="shared" si="1"/>
        <v>--</v>
      </c>
      <c r="I24" s="11">
        <v>9520842.6641000006</v>
      </c>
      <c r="J24" s="11" t="s">
        <v>422</v>
      </c>
    </row>
    <row r="25" spans="1:10" ht="12" customHeight="1" x14ac:dyDescent="0.2">
      <c r="A25" s="2" t="str">
        <f>"Jan "&amp;RIGHT(A6,4)+1</f>
        <v>Jan 2026</v>
      </c>
      <c r="B25" s="11">
        <v>22068874.421</v>
      </c>
      <c r="C25" s="11">
        <v>9345619.5236000009</v>
      </c>
      <c r="D25" s="11" t="s">
        <v>422</v>
      </c>
      <c r="E25" s="11" t="s">
        <v>422</v>
      </c>
      <c r="F25" s="11" t="s">
        <v>422</v>
      </c>
      <c r="G25" s="11">
        <v>9345619.5236000009</v>
      </c>
      <c r="H25" s="11" t="str">
        <f t="shared" si="1"/>
        <v>--</v>
      </c>
      <c r="I25" s="11">
        <v>9345619.5236000009</v>
      </c>
      <c r="J25" s="11" t="s">
        <v>422</v>
      </c>
    </row>
    <row r="26" spans="1:10" ht="12" customHeight="1" x14ac:dyDescent="0.2">
      <c r="A26" s="2" t="str">
        <f>"Feb "&amp;RIGHT(A6,4)+1</f>
        <v>Feb 2026</v>
      </c>
      <c r="B26" s="11">
        <v>23212098.3178</v>
      </c>
      <c r="C26" s="11">
        <v>9310940.8687999994</v>
      </c>
      <c r="D26" s="11" t="s">
        <v>422</v>
      </c>
      <c r="E26" s="11" t="s">
        <v>422</v>
      </c>
      <c r="F26" s="11" t="s">
        <v>422</v>
      </c>
      <c r="G26" s="11">
        <v>9310940.8687999994</v>
      </c>
      <c r="H26" s="11" t="str">
        <f t="shared" si="1"/>
        <v>--</v>
      </c>
      <c r="I26" s="11">
        <v>9310940.8687999994</v>
      </c>
      <c r="J26" s="11" t="s">
        <v>422</v>
      </c>
    </row>
    <row r="27" spans="1:10" ht="12" customHeight="1" x14ac:dyDescent="0.2">
      <c r="A27" s="2" t="str">
        <f>"Mar "&amp;RIGHT(A6,4)+1</f>
        <v>Mar 2026</v>
      </c>
      <c r="B27" s="11">
        <v>23313924.803100001</v>
      </c>
      <c r="C27" s="11">
        <v>9583159.5625</v>
      </c>
      <c r="D27" s="11" t="s">
        <v>422</v>
      </c>
      <c r="E27" s="11" t="s">
        <v>422</v>
      </c>
      <c r="F27" s="11" t="s">
        <v>422</v>
      </c>
      <c r="G27" s="11">
        <v>9583159.5625</v>
      </c>
      <c r="H27" s="11" t="str">
        <f t="shared" si="1"/>
        <v>--</v>
      </c>
      <c r="I27" s="11">
        <v>9583159.5625</v>
      </c>
      <c r="J27" s="11" t="s">
        <v>422</v>
      </c>
    </row>
    <row r="28" spans="1:10" ht="12" customHeight="1" x14ac:dyDescent="0.2">
      <c r="A28" s="2" t="str">
        <f>"Apr "&amp;RIGHT(A6,4)+1</f>
        <v>Apr 2026</v>
      </c>
      <c r="B28" s="11">
        <v>23157735.3301</v>
      </c>
      <c r="C28" s="11">
        <v>9477133.6614999995</v>
      </c>
      <c r="D28" s="11" t="s">
        <v>422</v>
      </c>
      <c r="E28" s="11" t="s">
        <v>422</v>
      </c>
      <c r="F28" s="11" t="s">
        <v>422</v>
      </c>
      <c r="G28" s="11">
        <v>9477133.6614999995</v>
      </c>
      <c r="H28" s="11" t="str">
        <f t="shared" si="1"/>
        <v>--</v>
      </c>
      <c r="I28" s="11">
        <v>9477133.6614999995</v>
      </c>
      <c r="J28" s="11" t="s">
        <v>422</v>
      </c>
    </row>
    <row r="29" spans="1:10" ht="12" customHeight="1" x14ac:dyDescent="0.2">
      <c r="A29" s="2" t="str">
        <f>"May "&amp;RIGHT(A6,4)+1</f>
        <v>May 2026</v>
      </c>
      <c r="B29" s="11">
        <v>23490035.872200001</v>
      </c>
      <c r="C29" s="11">
        <v>9221448.5369000006</v>
      </c>
      <c r="D29" s="11" t="s">
        <v>422</v>
      </c>
      <c r="E29" s="11" t="s">
        <v>422</v>
      </c>
      <c r="F29" s="11" t="s">
        <v>422</v>
      </c>
      <c r="G29" s="11">
        <v>9221448.5369000006</v>
      </c>
      <c r="H29" s="11" t="str">
        <f t="shared" si="1"/>
        <v>--</v>
      </c>
      <c r="I29" s="11">
        <v>9221448.5369000006</v>
      </c>
      <c r="J29" s="11" t="s">
        <v>422</v>
      </c>
    </row>
    <row r="30" spans="1:10" ht="12" customHeight="1" x14ac:dyDescent="0.2">
      <c r="A30" s="2" t="str">
        <f>"Jun "&amp;RIGHT(A6,4)+1</f>
        <v>Jun 2026</v>
      </c>
      <c r="B30" s="11">
        <v>23938008.84</v>
      </c>
      <c r="C30" s="11">
        <v>9442307.6740000006</v>
      </c>
      <c r="D30" s="11" t="s">
        <v>422</v>
      </c>
      <c r="E30" s="11" t="s">
        <v>422</v>
      </c>
      <c r="F30" s="11" t="s">
        <v>422</v>
      </c>
      <c r="G30" s="11">
        <v>9442307.6740000006</v>
      </c>
      <c r="H30" s="11" t="str">
        <f t="shared" si="1"/>
        <v>--</v>
      </c>
      <c r="I30" s="11">
        <v>9442307.6740000006</v>
      </c>
      <c r="J30" s="11" t="s">
        <v>422</v>
      </c>
    </row>
    <row r="31" spans="1:10" ht="12" customHeight="1" x14ac:dyDescent="0.2">
      <c r="A31" s="2" t="str">
        <f>"Jul "&amp;RIGHT(A6,4)+1</f>
        <v>Jul 2026</v>
      </c>
      <c r="B31" s="11" t="s">
        <v>422</v>
      </c>
      <c r="C31" s="11" t="s">
        <v>422</v>
      </c>
      <c r="D31" s="11" t="s">
        <v>422</v>
      </c>
      <c r="E31" s="11" t="s">
        <v>422</v>
      </c>
      <c r="F31" s="11" t="s">
        <v>422</v>
      </c>
      <c r="G31" s="11" t="s">
        <v>422</v>
      </c>
      <c r="H31" s="11" t="str">
        <f t="shared" si="1"/>
        <v>--</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tr">
        <f t="shared" si="1"/>
        <v>--</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tr">
        <f t="shared" si="1"/>
        <v>--</v>
      </c>
      <c r="I33" s="11" t="s">
        <v>422</v>
      </c>
      <c r="J33" s="11" t="s">
        <v>422</v>
      </c>
    </row>
    <row r="34" spans="1:10" ht="12" customHeight="1" x14ac:dyDescent="0.2">
      <c r="A34" s="12" t="s">
        <v>55</v>
      </c>
      <c r="B34" s="13">
        <v>208690155.50870001</v>
      </c>
      <c r="C34" s="13">
        <v>86131996.708299994</v>
      </c>
      <c r="D34" s="13">
        <v>55295.4</v>
      </c>
      <c r="E34" s="13">
        <v>0</v>
      </c>
      <c r="F34" s="13">
        <v>55295.4</v>
      </c>
      <c r="G34" s="13">
        <v>86187292.1083</v>
      </c>
      <c r="H34" s="13">
        <f t="shared" si="1"/>
        <v>0</v>
      </c>
      <c r="I34" s="13">
        <v>86187292.1083</v>
      </c>
      <c r="J34" s="13" t="s">
        <v>422</v>
      </c>
    </row>
    <row r="35" spans="1:10" ht="12" customHeight="1" x14ac:dyDescent="0.2">
      <c r="A35" s="14" t="str">
        <f>"Total "&amp;MID(A20,7,LEN(A20)-13)&amp;" Months"</f>
        <v>Total 9 Months</v>
      </c>
      <c r="B35" s="15">
        <v>208690155.50870001</v>
      </c>
      <c r="C35" s="15">
        <v>86131996.708299994</v>
      </c>
      <c r="D35" s="15">
        <v>55295.4</v>
      </c>
      <c r="E35" s="15">
        <v>0</v>
      </c>
      <c r="F35" s="15">
        <v>55295.4</v>
      </c>
      <c r="G35" s="15">
        <v>86187292.1083</v>
      </c>
      <c r="H35" s="15">
        <f t="shared" si="1"/>
        <v>0</v>
      </c>
      <c r="I35" s="15">
        <v>86187292.1083</v>
      </c>
      <c r="J35" s="15" t="s">
        <v>422</v>
      </c>
    </row>
    <row r="36" spans="1:10" ht="12" customHeight="1" x14ac:dyDescent="0.2">
      <c r="A36" s="75"/>
      <c r="B36" s="75"/>
      <c r="C36" s="75"/>
      <c r="D36" s="75"/>
      <c r="E36" s="75"/>
      <c r="F36" s="75"/>
      <c r="G36" s="75"/>
      <c r="H36" s="75"/>
      <c r="I36" s="75"/>
      <c r="J36" s="75"/>
    </row>
    <row r="37" spans="1:10" ht="69.95" customHeight="1" x14ac:dyDescent="0.2">
      <c r="A37" s="76" t="s">
        <v>384</v>
      </c>
      <c r="B37" s="76"/>
      <c r="C37" s="76"/>
      <c r="D37" s="76"/>
      <c r="E37" s="76"/>
      <c r="F37" s="76"/>
      <c r="G37" s="76"/>
      <c r="H37" s="76"/>
      <c r="I37" s="76"/>
      <c r="J37" s="76"/>
    </row>
  </sheetData>
  <mergeCells count="11">
    <mergeCell ref="J3:J4"/>
    <mergeCell ref="B5:J5"/>
    <mergeCell ref="A36:J36"/>
    <mergeCell ref="A37:J37"/>
    <mergeCell ref="A1:I1"/>
    <mergeCell ref="A2:I2"/>
    <mergeCell ref="A3:A4"/>
    <mergeCell ref="B3:B4"/>
    <mergeCell ref="C3:C4"/>
    <mergeCell ref="D3:F3"/>
    <mergeCell ref="G3:I3"/>
  </mergeCells>
  <phoneticPr fontId="0" type="noConversion"/>
  <pageMargins left="0.75" right="0.5" top="0.75" bottom="0.5" header="0.5" footer="0.25"/>
  <pageSetup orientation="landscape"/>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pageSetUpPr fitToPage="1"/>
  </sheetPr>
  <dimension ref="A1:I37"/>
  <sheetViews>
    <sheetView showGridLines="0" workbookViewId="0">
      <selection sqref="A1:H1"/>
    </sheetView>
  </sheetViews>
  <sheetFormatPr defaultRowHeight="12.75" x14ac:dyDescent="0.2"/>
  <cols>
    <col min="1" max="1" width="12.140625" customWidth="1"/>
    <col min="2" max="9" width="11.42578125" customWidth="1"/>
  </cols>
  <sheetData>
    <row r="1" spans="1:9" ht="12" customHeight="1" x14ac:dyDescent="0.2">
      <c r="A1" s="81" t="s">
        <v>427</v>
      </c>
      <c r="B1" s="81"/>
      <c r="C1" s="81"/>
      <c r="D1" s="81"/>
      <c r="E1" s="81"/>
      <c r="F1" s="81"/>
      <c r="G1" s="81"/>
      <c r="H1" s="81"/>
      <c r="I1" s="73">
        <v>46276</v>
      </c>
    </row>
    <row r="2" spans="1:9" ht="12" customHeight="1" x14ac:dyDescent="0.2">
      <c r="A2" s="82" t="s">
        <v>166</v>
      </c>
      <c r="B2" s="82"/>
      <c r="C2" s="82"/>
      <c r="D2" s="82"/>
      <c r="E2" s="82"/>
      <c r="F2" s="82"/>
      <c r="G2" s="82"/>
      <c r="H2" s="82"/>
      <c r="I2" s="1"/>
    </row>
    <row r="3" spans="1:9" ht="24" customHeight="1" x14ac:dyDescent="0.2">
      <c r="A3" s="77" t="s">
        <v>50</v>
      </c>
      <c r="B3" s="79" t="s">
        <v>240</v>
      </c>
      <c r="C3" s="84" t="s">
        <v>167</v>
      </c>
      <c r="D3" s="84"/>
      <c r="E3" s="80"/>
      <c r="F3" s="84" t="s">
        <v>239</v>
      </c>
      <c r="G3" s="84"/>
      <c r="H3" s="80"/>
      <c r="I3" s="83" t="s">
        <v>241</v>
      </c>
    </row>
    <row r="4" spans="1:9" ht="24" customHeight="1" x14ac:dyDescent="0.2">
      <c r="A4" s="78"/>
      <c r="B4" s="80"/>
      <c r="C4" s="10" t="s">
        <v>154</v>
      </c>
      <c r="D4" s="10" t="s">
        <v>162</v>
      </c>
      <c r="E4" s="10" t="s">
        <v>55</v>
      </c>
      <c r="F4" s="10" t="s">
        <v>141</v>
      </c>
      <c r="G4" s="10" t="s">
        <v>168</v>
      </c>
      <c r="H4" s="10" t="s">
        <v>55</v>
      </c>
      <c r="I4" s="84"/>
    </row>
    <row r="5" spans="1:9" ht="12" customHeight="1" x14ac:dyDescent="0.2">
      <c r="A5" s="1"/>
      <c r="B5" s="75" t="str">
        <f>REPT("-",88)&amp;" Dollars "&amp;REPT("-",148)</f>
        <v>---------------------------------------------------------------------------------------- Dollars ----------------------------------------------------------------------------------------------------------------------------------------------------</v>
      </c>
      <c r="C5" s="75"/>
      <c r="D5" s="75"/>
      <c r="E5" s="75"/>
      <c r="F5" s="75"/>
      <c r="G5" s="75"/>
      <c r="H5" s="75"/>
      <c r="I5" s="75"/>
    </row>
    <row r="6" spans="1:9" ht="12" customHeight="1" x14ac:dyDescent="0.2">
      <c r="A6" s="3" t="s">
        <v>423</v>
      </c>
    </row>
    <row r="7" spans="1:9" ht="12" customHeight="1" x14ac:dyDescent="0.2">
      <c r="A7" s="2" t="str">
        <f>"Oct "&amp;RIGHT(A6,4)-1</f>
        <v>Oct 2024</v>
      </c>
      <c r="B7" s="11" t="s">
        <v>422</v>
      </c>
      <c r="C7" s="11">
        <v>256956785.1735</v>
      </c>
      <c r="D7" s="11">
        <v>1806649.5</v>
      </c>
      <c r="E7" s="11">
        <v>258763434.6735</v>
      </c>
      <c r="F7" s="11" t="s">
        <v>422</v>
      </c>
      <c r="G7" s="11" t="s">
        <v>422</v>
      </c>
      <c r="H7" s="11" t="s">
        <v>422</v>
      </c>
      <c r="I7" s="11">
        <v>258763434.6735</v>
      </c>
    </row>
    <row r="8" spans="1:9" ht="12" customHeight="1" x14ac:dyDescent="0.2">
      <c r="A8" s="2" t="str">
        <f>"Nov "&amp;RIGHT(A6,4)-1</f>
        <v>Nov 2024</v>
      </c>
      <c r="B8" s="11" t="s">
        <v>422</v>
      </c>
      <c r="C8" s="11">
        <v>196343418.8978</v>
      </c>
      <c r="D8" s="11">
        <v>1427267.1</v>
      </c>
      <c r="E8" s="11">
        <v>197770685.99779999</v>
      </c>
      <c r="F8" s="11" t="s">
        <v>422</v>
      </c>
      <c r="G8" s="11" t="s">
        <v>422</v>
      </c>
      <c r="H8" s="11" t="s">
        <v>422</v>
      </c>
      <c r="I8" s="11">
        <v>197770685.99779999</v>
      </c>
    </row>
    <row r="9" spans="1:9" ht="12" customHeight="1" x14ac:dyDescent="0.2">
      <c r="A9" s="2" t="str">
        <f>"Dec "&amp;RIGHT(A6,4)-1</f>
        <v>Dec 2024</v>
      </c>
      <c r="B9" s="11" t="s">
        <v>422</v>
      </c>
      <c r="C9" s="11">
        <v>160883484.0054</v>
      </c>
      <c r="D9" s="11">
        <v>35362329.100000001</v>
      </c>
      <c r="E9" s="11">
        <v>196245813.1054</v>
      </c>
      <c r="F9" s="11" t="s">
        <v>422</v>
      </c>
      <c r="G9" s="11" t="s">
        <v>422</v>
      </c>
      <c r="H9" s="11" t="s">
        <v>422</v>
      </c>
      <c r="I9" s="11">
        <v>196245813.1054</v>
      </c>
    </row>
    <row r="10" spans="1:9" ht="12" customHeight="1" x14ac:dyDescent="0.2">
      <c r="A10" s="2" t="str">
        <f>"Jan "&amp;RIGHT(A6,4)</f>
        <v>Jan 2025</v>
      </c>
      <c r="B10" s="11" t="s">
        <v>422</v>
      </c>
      <c r="C10" s="11">
        <v>197999859.94279999</v>
      </c>
      <c r="D10" s="11">
        <v>1323665.7</v>
      </c>
      <c r="E10" s="11">
        <v>199323525.6428</v>
      </c>
      <c r="F10" s="11" t="s">
        <v>422</v>
      </c>
      <c r="G10" s="11" t="s">
        <v>422</v>
      </c>
      <c r="H10" s="11" t="s">
        <v>422</v>
      </c>
      <c r="I10" s="11">
        <v>199323525.6428</v>
      </c>
    </row>
    <row r="11" spans="1:9" ht="12" customHeight="1" x14ac:dyDescent="0.2">
      <c r="A11" s="2" t="str">
        <f>"Feb "&amp;RIGHT(A6,4)</f>
        <v>Feb 2025</v>
      </c>
      <c r="B11" s="11" t="s">
        <v>422</v>
      </c>
      <c r="C11" s="11">
        <v>167058371.26570001</v>
      </c>
      <c r="D11" s="11">
        <v>1203137.1000000001</v>
      </c>
      <c r="E11" s="11">
        <v>168261508.36570001</v>
      </c>
      <c r="F11" s="11" t="s">
        <v>422</v>
      </c>
      <c r="G11" s="11" t="s">
        <v>422</v>
      </c>
      <c r="H11" s="11" t="s">
        <v>422</v>
      </c>
      <c r="I11" s="11">
        <v>168261508.36570001</v>
      </c>
    </row>
    <row r="12" spans="1:9" ht="12" customHeight="1" x14ac:dyDescent="0.2">
      <c r="A12" s="2" t="str">
        <f>"Mar "&amp;RIGHT(A6,4)</f>
        <v>Mar 2025</v>
      </c>
      <c r="B12" s="11" t="s">
        <v>422</v>
      </c>
      <c r="C12" s="11">
        <v>151765969.04620001</v>
      </c>
      <c r="D12" s="11">
        <v>46484399.5</v>
      </c>
      <c r="E12" s="11">
        <v>198250368.54620001</v>
      </c>
      <c r="F12" s="11" t="s">
        <v>422</v>
      </c>
      <c r="G12" s="11" t="s">
        <v>422</v>
      </c>
      <c r="H12" s="11" t="s">
        <v>422</v>
      </c>
      <c r="I12" s="11">
        <v>198250368.54620001</v>
      </c>
    </row>
    <row r="13" spans="1:9" ht="12" customHeight="1" x14ac:dyDescent="0.2">
      <c r="A13" s="2" t="str">
        <f>"Apr "&amp;RIGHT(A6,4)</f>
        <v>Apr 2025</v>
      </c>
      <c r="B13" s="11" t="s">
        <v>422</v>
      </c>
      <c r="C13" s="11">
        <v>114938192.6196</v>
      </c>
      <c r="D13" s="11">
        <v>1777819.2</v>
      </c>
      <c r="E13" s="11">
        <v>116716011.8196</v>
      </c>
      <c r="F13" s="11" t="s">
        <v>422</v>
      </c>
      <c r="G13" s="11" t="s">
        <v>422</v>
      </c>
      <c r="H13" s="11" t="s">
        <v>422</v>
      </c>
      <c r="I13" s="11">
        <v>116716011.8196</v>
      </c>
    </row>
    <row r="14" spans="1:9" ht="12" customHeight="1" x14ac:dyDescent="0.2">
      <c r="A14" s="2" t="str">
        <f>"May "&amp;RIGHT(A6,4)</f>
        <v>May 2025</v>
      </c>
      <c r="B14" s="11" t="s">
        <v>422</v>
      </c>
      <c r="C14" s="11">
        <v>83914608.537599996</v>
      </c>
      <c r="D14" s="11">
        <v>1223852.1000000001</v>
      </c>
      <c r="E14" s="11">
        <v>85138460.637600005</v>
      </c>
      <c r="F14" s="11" t="s">
        <v>422</v>
      </c>
      <c r="G14" s="11" t="s">
        <v>422</v>
      </c>
      <c r="H14" s="11" t="s">
        <v>422</v>
      </c>
      <c r="I14" s="11">
        <v>85138460.637600005</v>
      </c>
    </row>
    <row r="15" spans="1:9" ht="12" customHeight="1" x14ac:dyDescent="0.2">
      <c r="A15" s="2" t="str">
        <f>"Jun "&amp;RIGHT(A6,4)</f>
        <v>Jun 2025</v>
      </c>
      <c r="B15" s="11" t="s">
        <v>422</v>
      </c>
      <c r="C15" s="11">
        <v>63162577.0198</v>
      </c>
      <c r="D15" s="11">
        <v>51120422.5</v>
      </c>
      <c r="E15" s="11">
        <v>114282999.51980001</v>
      </c>
      <c r="F15" s="11" t="s">
        <v>422</v>
      </c>
      <c r="G15" s="11" t="s">
        <v>422</v>
      </c>
      <c r="H15" s="11" t="s">
        <v>422</v>
      </c>
      <c r="I15" s="11">
        <v>114282999.51980001</v>
      </c>
    </row>
    <row r="16" spans="1:9" ht="12" customHeight="1" x14ac:dyDescent="0.2">
      <c r="A16" s="2" t="str">
        <f>"Jul "&amp;RIGHT(A6,4)</f>
        <v>Jul 2025</v>
      </c>
      <c r="B16" s="11" t="s">
        <v>422</v>
      </c>
      <c r="C16" s="11">
        <v>211021564.7177</v>
      </c>
      <c r="D16" s="11">
        <v>4954.1149999999998</v>
      </c>
      <c r="E16" s="11">
        <v>211026518.83270001</v>
      </c>
      <c r="F16" s="11" t="s">
        <v>422</v>
      </c>
      <c r="G16" s="11" t="s">
        <v>422</v>
      </c>
      <c r="H16" s="11" t="s">
        <v>422</v>
      </c>
      <c r="I16" s="11">
        <v>211026518.83270001</v>
      </c>
    </row>
    <row r="17" spans="1:9" ht="12" customHeight="1" x14ac:dyDescent="0.2">
      <c r="A17" s="2" t="str">
        <f>"Aug "&amp;RIGHT(A6,4)</f>
        <v>Aug 2025</v>
      </c>
      <c r="B17" s="11" t="s">
        <v>422</v>
      </c>
      <c r="C17" s="11">
        <v>222940061.29629999</v>
      </c>
      <c r="D17" s="11">
        <v>1023199.97</v>
      </c>
      <c r="E17" s="11">
        <v>223963261.26629999</v>
      </c>
      <c r="F17" s="11" t="s">
        <v>422</v>
      </c>
      <c r="G17" s="11" t="s">
        <v>422</v>
      </c>
      <c r="H17" s="11" t="s">
        <v>422</v>
      </c>
      <c r="I17" s="11">
        <v>223963261.26629999</v>
      </c>
    </row>
    <row r="18" spans="1:9" ht="12" customHeight="1" x14ac:dyDescent="0.2">
      <c r="A18" s="2" t="str">
        <f>"Sep "&amp;RIGHT(A6,4)</f>
        <v>Sep 2025</v>
      </c>
      <c r="B18" s="11" t="s">
        <v>422</v>
      </c>
      <c r="C18" s="11">
        <v>204276853.0451</v>
      </c>
      <c r="D18" s="11">
        <v>57705918.770000003</v>
      </c>
      <c r="E18" s="11">
        <v>261982771.81510001</v>
      </c>
      <c r="F18" s="11" t="s">
        <v>422</v>
      </c>
      <c r="G18" s="11" t="s">
        <v>422</v>
      </c>
      <c r="H18" s="11" t="s">
        <v>422</v>
      </c>
      <c r="I18" s="11">
        <v>261982771.81510001</v>
      </c>
    </row>
    <row r="19" spans="1:9" ht="12" customHeight="1" x14ac:dyDescent="0.2">
      <c r="A19" s="12" t="s">
        <v>55</v>
      </c>
      <c r="B19" s="13" t="s">
        <v>422</v>
      </c>
      <c r="C19" s="13">
        <v>2031261745.5675001</v>
      </c>
      <c r="D19" s="13">
        <v>200463614.655</v>
      </c>
      <c r="E19" s="13">
        <v>2231725360.2224998</v>
      </c>
      <c r="F19" s="13" t="s">
        <v>422</v>
      </c>
      <c r="G19" s="13" t="s">
        <v>422</v>
      </c>
      <c r="H19" s="13" t="s">
        <v>422</v>
      </c>
      <c r="I19" s="13">
        <v>2231725360.2224998</v>
      </c>
    </row>
    <row r="20" spans="1:9" ht="12" customHeight="1" x14ac:dyDescent="0.2">
      <c r="A20" s="14" t="s">
        <v>424</v>
      </c>
      <c r="B20" s="15" t="s">
        <v>422</v>
      </c>
      <c r="C20" s="15">
        <v>1393023266.5084</v>
      </c>
      <c r="D20" s="15">
        <v>141729541.80000001</v>
      </c>
      <c r="E20" s="15">
        <v>1534752808.3083999</v>
      </c>
      <c r="F20" s="15" t="s">
        <v>422</v>
      </c>
      <c r="G20" s="15" t="s">
        <v>422</v>
      </c>
      <c r="H20" s="15" t="s">
        <v>422</v>
      </c>
      <c r="I20" s="15">
        <v>1534752808.3083999</v>
      </c>
    </row>
    <row r="21" spans="1:9" ht="12" customHeight="1" x14ac:dyDescent="0.2">
      <c r="A21" s="3" t="str">
        <f>"FY "&amp;RIGHT(A6,4)+1</f>
        <v>FY 2026</v>
      </c>
    </row>
    <row r="22" spans="1:9" ht="12" customHeight="1" x14ac:dyDescent="0.2">
      <c r="A22" s="2" t="str">
        <f>"Oct "&amp;RIGHT(A6,4)</f>
        <v>Oct 2025</v>
      </c>
      <c r="B22" s="11" t="s">
        <v>422</v>
      </c>
      <c r="C22" s="11">
        <v>270393835.90469998</v>
      </c>
      <c r="D22" s="11">
        <v>1678054.1850000001</v>
      </c>
      <c r="E22" s="11">
        <v>272071890.08969998</v>
      </c>
      <c r="F22" s="11" t="s">
        <v>422</v>
      </c>
      <c r="G22" s="11" t="s">
        <v>422</v>
      </c>
      <c r="H22" s="11" t="s">
        <v>422</v>
      </c>
      <c r="I22" s="11">
        <v>272071890.08969998</v>
      </c>
    </row>
    <row r="23" spans="1:9" ht="12" customHeight="1" x14ac:dyDescent="0.2">
      <c r="A23" s="2" t="str">
        <f>"Nov "&amp;RIGHT(A6,4)</f>
        <v>Nov 2025</v>
      </c>
      <c r="B23" s="11" t="s">
        <v>422</v>
      </c>
      <c r="C23" s="11">
        <v>210736654.5343</v>
      </c>
      <c r="D23" s="11">
        <v>1326388.575</v>
      </c>
      <c r="E23" s="11">
        <v>212063043.10929999</v>
      </c>
      <c r="F23" s="11" t="s">
        <v>422</v>
      </c>
      <c r="G23" s="11" t="s">
        <v>422</v>
      </c>
      <c r="H23" s="11" t="s">
        <v>422</v>
      </c>
      <c r="I23" s="11">
        <v>212063043.10929999</v>
      </c>
    </row>
    <row r="24" spans="1:9" ht="12" customHeight="1" x14ac:dyDescent="0.2">
      <c r="A24" s="2" t="str">
        <f>"Dec "&amp;RIGHT(A6,4)</f>
        <v>Dec 2025</v>
      </c>
      <c r="B24" s="11" t="s">
        <v>422</v>
      </c>
      <c r="C24" s="11">
        <v>169255004.06650001</v>
      </c>
      <c r="D24" s="11">
        <v>32556564.670000002</v>
      </c>
      <c r="E24" s="11">
        <v>201811568.73649999</v>
      </c>
      <c r="F24" s="11" t="s">
        <v>422</v>
      </c>
      <c r="G24" s="11" t="s">
        <v>422</v>
      </c>
      <c r="H24" s="11" t="s">
        <v>422</v>
      </c>
      <c r="I24" s="11">
        <v>201811568.73649999</v>
      </c>
    </row>
    <row r="25" spans="1:9" ht="12" customHeight="1" x14ac:dyDescent="0.2">
      <c r="A25" s="2" t="str">
        <f>"Jan "&amp;RIGHT(A6,4)+1</f>
        <v>Jan 2026</v>
      </c>
      <c r="B25" s="11" t="s">
        <v>422</v>
      </c>
      <c r="C25" s="11">
        <v>184223637.9946</v>
      </c>
      <c r="D25" s="11">
        <v>1448430.0549999999</v>
      </c>
      <c r="E25" s="11">
        <v>185672068.04960001</v>
      </c>
      <c r="F25" s="11" t="s">
        <v>422</v>
      </c>
      <c r="G25" s="11" t="s">
        <v>422</v>
      </c>
      <c r="H25" s="11" t="s">
        <v>422</v>
      </c>
      <c r="I25" s="11">
        <v>185672068.04960001</v>
      </c>
    </row>
    <row r="26" spans="1:9" ht="12" customHeight="1" x14ac:dyDescent="0.2">
      <c r="A26" s="2" t="str">
        <f>"Feb "&amp;RIGHT(A6,4)+1</f>
        <v>Feb 2026</v>
      </c>
      <c r="B26" s="11" t="s">
        <v>422</v>
      </c>
      <c r="C26" s="11">
        <v>155608676.83660001</v>
      </c>
      <c r="D26" s="11">
        <v>1483836.2849999999</v>
      </c>
      <c r="E26" s="11">
        <v>157092513.1216</v>
      </c>
      <c r="F26" s="11" t="s">
        <v>422</v>
      </c>
      <c r="G26" s="11" t="s">
        <v>422</v>
      </c>
      <c r="H26" s="11" t="s">
        <v>422</v>
      </c>
      <c r="I26" s="11">
        <v>157092513.1216</v>
      </c>
    </row>
    <row r="27" spans="1:9" ht="12" customHeight="1" x14ac:dyDescent="0.2">
      <c r="A27" s="2" t="str">
        <f>"Mar "&amp;RIGHT(A6,4)+1</f>
        <v>Mar 2026</v>
      </c>
      <c r="B27" s="11" t="s">
        <v>422</v>
      </c>
      <c r="C27" s="11">
        <v>126478516.81559999</v>
      </c>
      <c r="D27" s="11">
        <v>51767968.615000002</v>
      </c>
      <c r="E27" s="11">
        <v>178246485.43059999</v>
      </c>
      <c r="F27" s="11" t="s">
        <v>422</v>
      </c>
      <c r="G27" s="11" t="s">
        <v>422</v>
      </c>
      <c r="H27" s="11" t="s">
        <v>422</v>
      </c>
      <c r="I27" s="11">
        <v>178246485.43059999</v>
      </c>
    </row>
    <row r="28" spans="1:9" ht="12" customHeight="1" x14ac:dyDescent="0.2">
      <c r="A28" s="2" t="str">
        <f>"Apr "&amp;RIGHT(A6,4)+1</f>
        <v>Apr 2026</v>
      </c>
      <c r="B28" s="11" t="s">
        <v>422</v>
      </c>
      <c r="C28" s="11">
        <v>120374014.85160001</v>
      </c>
      <c r="D28" s="11">
        <v>1718517.01</v>
      </c>
      <c r="E28" s="11">
        <v>122092531.8616</v>
      </c>
      <c r="F28" s="11" t="s">
        <v>422</v>
      </c>
      <c r="G28" s="11" t="s">
        <v>422</v>
      </c>
      <c r="H28" s="11" t="s">
        <v>422</v>
      </c>
      <c r="I28" s="11">
        <v>122092531.8616</v>
      </c>
    </row>
    <row r="29" spans="1:9" ht="12" customHeight="1" x14ac:dyDescent="0.2">
      <c r="A29" s="2" t="str">
        <f>"May "&amp;RIGHT(A6,4)+1</f>
        <v>May 2026</v>
      </c>
      <c r="B29" s="11" t="s">
        <v>422</v>
      </c>
      <c r="C29" s="11">
        <v>86127313.719099998</v>
      </c>
      <c r="D29" s="11">
        <v>1089547.23</v>
      </c>
      <c r="E29" s="11">
        <v>87216860.949100003</v>
      </c>
      <c r="F29" s="11" t="s">
        <v>422</v>
      </c>
      <c r="G29" s="11" t="s">
        <v>422</v>
      </c>
      <c r="H29" s="11" t="s">
        <v>422</v>
      </c>
      <c r="I29" s="11">
        <v>87216860.949100003</v>
      </c>
    </row>
    <row r="30" spans="1:9" ht="12" customHeight="1" x14ac:dyDescent="0.2">
      <c r="A30" s="2" t="str">
        <f>"Jun "&amp;RIGHT(A6,4)+1</f>
        <v>Jun 2026</v>
      </c>
      <c r="B30" s="11" t="s">
        <v>422</v>
      </c>
      <c r="C30" s="11">
        <v>66200026.254000001</v>
      </c>
      <c r="D30" s="11">
        <v>51266498.810000002</v>
      </c>
      <c r="E30" s="11">
        <v>117466525.064</v>
      </c>
      <c r="F30" s="11" t="s">
        <v>422</v>
      </c>
      <c r="G30" s="11" t="s">
        <v>422</v>
      </c>
      <c r="H30" s="11" t="s">
        <v>422</v>
      </c>
      <c r="I30" s="11">
        <v>117466525.064</v>
      </c>
    </row>
    <row r="31" spans="1:9" ht="12" customHeight="1" x14ac:dyDescent="0.2">
      <c r="A31" s="2" t="str">
        <f>"Jul "&amp;RIGHT(A6,4)+1</f>
        <v>Jul 2026</v>
      </c>
      <c r="B31" s="11" t="s">
        <v>422</v>
      </c>
      <c r="C31" s="11" t="s">
        <v>422</v>
      </c>
      <c r="D31" s="11" t="s">
        <v>422</v>
      </c>
      <c r="E31" s="11" t="s">
        <v>422</v>
      </c>
      <c r="F31" s="11" t="s">
        <v>422</v>
      </c>
      <c r="G31" s="11" t="s">
        <v>422</v>
      </c>
      <c r="H31" s="11" t="s">
        <v>422</v>
      </c>
      <c r="I31" s="11" t="s">
        <v>422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t="s">
        <v>422</v>
      </c>
      <c r="C34" s="13">
        <v>1389397680.977</v>
      </c>
      <c r="D34" s="13">
        <v>144335805.435</v>
      </c>
      <c r="E34" s="13">
        <v>1533733486.4119999</v>
      </c>
      <c r="F34" s="13" t="s">
        <v>422</v>
      </c>
      <c r="G34" s="13" t="s">
        <v>422</v>
      </c>
      <c r="H34" s="13" t="s">
        <v>422</v>
      </c>
      <c r="I34" s="13">
        <v>1533733486.4119999</v>
      </c>
    </row>
    <row r="35" spans="1:9" ht="12" customHeight="1" x14ac:dyDescent="0.2">
      <c r="A35" s="14" t="str">
        <f>"Total "&amp;MID(A20,7,LEN(A20)-13)&amp;" Months"</f>
        <v>Total 9 Months</v>
      </c>
      <c r="B35" s="15" t="s">
        <v>422</v>
      </c>
      <c r="C35" s="15">
        <v>1389397680.977</v>
      </c>
      <c r="D35" s="15">
        <v>144335805.435</v>
      </c>
      <c r="E35" s="15">
        <v>1533733486.4119999</v>
      </c>
      <c r="F35" s="15" t="s">
        <v>422</v>
      </c>
      <c r="G35" s="15" t="s">
        <v>422</v>
      </c>
      <c r="H35" s="15" t="s">
        <v>422</v>
      </c>
      <c r="I35" s="15">
        <v>1533733486.4119999</v>
      </c>
    </row>
    <row r="36" spans="1:9" ht="12" customHeight="1" x14ac:dyDescent="0.2">
      <c r="A36" s="75"/>
      <c r="B36" s="75"/>
      <c r="C36" s="75"/>
      <c r="D36" s="75"/>
      <c r="E36" s="75"/>
      <c r="F36" s="75"/>
      <c r="G36" s="75"/>
      <c r="H36" s="75"/>
      <c r="I36" s="75"/>
    </row>
    <row r="37" spans="1:9" ht="69.95" customHeight="1" x14ac:dyDescent="0.2">
      <c r="A37" s="76" t="s">
        <v>325</v>
      </c>
      <c r="B37" s="76"/>
      <c r="C37" s="76"/>
      <c r="D37" s="76"/>
      <c r="E37" s="76"/>
      <c r="F37" s="76"/>
      <c r="G37" s="76"/>
      <c r="H37" s="76"/>
      <c r="I37" s="76"/>
    </row>
  </sheetData>
  <mergeCells count="10">
    <mergeCell ref="I3:I4"/>
    <mergeCell ref="B5:I5"/>
    <mergeCell ref="A36:I36"/>
    <mergeCell ref="A37:I37"/>
    <mergeCell ref="A1:H1"/>
    <mergeCell ref="A2:H2"/>
    <mergeCell ref="A3:A4"/>
    <mergeCell ref="B3:B4"/>
    <mergeCell ref="C3:E3"/>
    <mergeCell ref="F3:H3"/>
  </mergeCells>
  <phoneticPr fontId="0" type="noConversion"/>
  <pageMargins left="0.75" right="0.5" top="0.75" bottom="0.5" header="0.5" footer="0.25"/>
  <pageSetup orientation="landscape"/>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pageSetUpPr fitToPage="1"/>
  </sheetPr>
  <dimension ref="A1:H37"/>
  <sheetViews>
    <sheetView showGridLines="0" workbookViewId="0">
      <selection sqref="A1:G1"/>
    </sheetView>
  </sheetViews>
  <sheetFormatPr defaultRowHeight="12.75" x14ac:dyDescent="0.2"/>
  <cols>
    <col min="1" max="1" width="12.140625" customWidth="1"/>
    <col min="2" max="6" width="11.42578125" customWidth="1"/>
    <col min="7" max="7" width="12.28515625" customWidth="1"/>
    <col min="8" max="8" width="12.140625" customWidth="1"/>
  </cols>
  <sheetData>
    <row r="1" spans="1:8" ht="12" customHeight="1" x14ac:dyDescent="0.2">
      <c r="A1" s="81" t="s">
        <v>426</v>
      </c>
      <c r="B1" s="81"/>
      <c r="C1" s="81"/>
      <c r="D1" s="81"/>
      <c r="E1" s="81"/>
      <c r="F1" s="81"/>
      <c r="G1" s="81"/>
      <c r="H1" s="73">
        <v>46276</v>
      </c>
    </row>
    <row r="2" spans="1:8" ht="12" customHeight="1" x14ac:dyDescent="0.2">
      <c r="A2" s="82" t="s">
        <v>169</v>
      </c>
      <c r="B2" s="82"/>
      <c r="C2" s="82"/>
      <c r="D2" s="82"/>
      <c r="E2" s="82"/>
      <c r="F2" s="82"/>
      <c r="G2" s="82"/>
      <c r="H2" s="1"/>
    </row>
    <row r="3" spans="1:8" ht="24" customHeight="1" x14ac:dyDescent="0.2">
      <c r="A3" s="77" t="s">
        <v>50</v>
      </c>
      <c r="B3" s="84" t="s">
        <v>242</v>
      </c>
      <c r="C3" s="84"/>
      <c r="D3" s="84"/>
      <c r="E3" s="80"/>
      <c r="F3" s="79" t="s">
        <v>243</v>
      </c>
      <c r="G3" s="79" t="s">
        <v>244</v>
      </c>
      <c r="H3" s="83" t="s">
        <v>245</v>
      </c>
    </row>
    <row r="4" spans="1:8" ht="24" customHeight="1" x14ac:dyDescent="0.2">
      <c r="A4" s="78"/>
      <c r="B4" s="10" t="s">
        <v>170</v>
      </c>
      <c r="C4" s="10" t="s">
        <v>171</v>
      </c>
      <c r="D4" s="10" t="s">
        <v>135</v>
      </c>
      <c r="E4" s="10" t="s">
        <v>55</v>
      </c>
      <c r="F4" s="80"/>
      <c r="G4" s="80"/>
      <c r="H4" s="84"/>
    </row>
    <row r="5" spans="1:8" ht="12" customHeight="1" x14ac:dyDescent="0.2">
      <c r="A5" s="1"/>
      <c r="B5" s="75" t="str">
        <f>REPT("-",80)&amp;" Dollars "&amp;REPT("-",80)</f>
        <v>-------------------------------------------------------------------------------- Dollars --------------------------------------------------------------------------------</v>
      </c>
      <c r="C5" s="75"/>
      <c r="D5" s="75"/>
      <c r="E5" s="75"/>
      <c r="F5" s="75"/>
      <c r="G5" s="75"/>
      <c r="H5" s="75"/>
    </row>
    <row r="6" spans="1:8" ht="12" customHeight="1" x14ac:dyDescent="0.2">
      <c r="A6" s="3" t="s">
        <v>423</v>
      </c>
    </row>
    <row r="7" spans="1:8" ht="12" customHeight="1" x14ac:dyDescent="0.2">
      <c r="A7" s="2" t="str">
        <f>"Oct "&amp;RIGHT(A6,4)-1</f>
        <v>Oct 2024</v>
      </c>
      <c r="B7" s="11" t="s">
        <v>422</v>
      </c>
      <c r="C7" s="11" t="s">
        <v>422</v>
      </c>
      <c r="D7" s="11" t="s">
        <v>422</v>
      </c>
      <c r="E7" s="11" t="s">
        <v>422</v>
      </c>
      <c r="F7" s="11" t="s">
        <v>422</v>
      </c>
      <c r="G7" s="11">
        <v>0</v>
      </c>
      <c r="H7" s="11" t="s">
        <v>422</v>
      </c>
    </row>
    <row r="8" spans="1:8" ht="12" customHeight="1" x14ac:dyDescent="0.2">
      <c r="A8" s="2" t="str">
        <f>"Nov "&amp;RIGHT(A6,4)-1</f>
        <v>Nov 2024</v>
      </c>
      <c r="B8" s="11" t="s">
        <v>422</v>
      </c>
      <c r="C8" s="11" t="s">
        <v>422</v>
      </c>
      <c r="D8" s="11" t="s">
        <v>422</v>
      </c>
      <c r="E8" s="11" t="s">
        <v>422</v>
      </c>
      <c r="F8" s="11">
        <v>80481.600000000006</v>
      </c>
      <c r="G8" s="11">
        <v>0</v>
      </c>
      <c r="H8" s="11" t="s">
        <v>422</v>
      </c>
    </row>
    <row r="9" spans="1:8" ht="12" customHeight="1" x14ac:dyDescent="0.2">
      <c r="A9" s="2" t="str">
        <f>"Dec "&amp;RIGHT(A6,4)-1</f>
        <v>Dec 2024</v>
      </c>
      <c r="B9" s="11" t="s">
        <v>422</v>
      </c>
      <c r="C9" s="11" t="s">
        <v>422</v>
      </c>
      <c r="D9" s="11" t="s">
        <v>422</v>
      </c>
      <c r="E9" s="11" t="s">
        <v>422</v>
      </c>
      <c r="F9" s="11">
        <v>20102.02</v>
      </c>
      <c r="G9" s="11">
        <v>0</v>
      </c>
      <c r="H9" s="11" t="s">
        <v>422</v>
      </c>
    </row>
    <row r="10" spans="1:8" ht="12" customHeight="1" x14ac:dyDescent="0.2">
      <c r="A10" s="2" t="str">
        <f>"Jan "&amp;RIGHT(A6,4)</f>
        <v>Jan 2025</v>
      </c>
      <c r="B10" s="11" t="s">
        <v>422</v>
      </c>
      <c r="C10" s="11" t="s">
        <v>422</v>
      </c>
      <c r="D10" s="11" t="s">
        <v>422</v>
      </c>
      <c r="E10" s="11" t="s">
        <v>422</v>
      </c>
      <c r="F10" s="11" t="s">
        <v>422</v>
      </c>
      <c r="G10" s="11">
        <v>0</v>
      </c>
      <c r="H10" s="11" t="s">
        <v>422</v>
      </c>
    </row>
    <row r="11" spans="1:8" ht="12" customHeight="1" x14ac:dyDescent="0.2">
      <c r="A11" s="2" t="str">
        <f>"Feb "&amp;RIGHT(A6,4)</f>
        <v>Feb 2025</v>
      </c>
      <c r="B11" s="11" t="s">
        <v>422</v>
      </c>
      <c r="C11" s="11" t="s">
        <v>422</v>
      </c>
      <c r="D11" s="11" t="s">
        <v>422</v>
      </c>
      <c r="E11" s="11" t="s">
        <v>422</v>
      </c>
      <c r="F11" s="11" t="s">
        <v>422</v>
      </c>
      <c r="G11" s="11">
        <v>0</v>
      </c>
      <c r="H11" s="11" t="s">
        <v>422</v>
      </c>
    </row>
    <row r="12" spans="1:8" ht="12" customHeight="1" x14ac:dyDescent="0.2">
      <c r="A12" s="2" t="str">
        <f>"Mar "&amp;RIGHT(A6,4)</f>
        <v>Mar 2025</v>
      </c>
      <c r="B12" s="11" t="s">
        <v>422</v>
      </c>
      <c r="C12" s="11" t="s">
        <v>422</v>
      </c>
      <c r="D12" s="11" t="s">
        <v>422</v>
      </c>
      <c r="E12" s="11" t="s">
        <v>422</v>
      </c>
      <c r="F12" s="11" t="s">
        <v>422</v>
      </c>
      <c r="G12" s="11">
        <v>0</v>
      </c>
      <c r="H12" s="11" t="s">
        <v>422</v>
      </c>
    </row>
    <row r="13" spans="1:8" ht="12" customHeight="1" x14ac:dyDescent="0.2">
      <c r="A13" s="2" t="str">
        <f>"Apr "&amp;RIGHT(A6,4)</f>
        <v>Apr 2025</v>
      </c>
      <c r="B13" s="11" t="s">
        <v>422</v>
      </c>
      <c r="C13" s="11" t="s">
        <v>422</v>
      </c>
      <c r="D13" s="11" t="s">
        <v>422</v>
      </c>
      <c r="E13" s="11" t="s">
        <v>422</v>
      </c>
      <c r="F13" s="11" t="s">
        <v>422</v>
      </c>
      <c r="G13" s="11">
        <v>0</v>
      </c>
      <c r="H13" s="11" t="s">
        <v>422</v>
      </c>
    </row>
    <row r="14" spans="1:8" ht="12" customHeight="1" x14ac:dyDescent="0.2">
      <c r="A14" s="2" t="str">
        <f>"May "&amp;RIGHT(A6,4)</f>
        <v>May 2025</v>
      </c>
      <c r="B14" s="11" t="s">
        <v>422</v>
      </c>
      <c r="C14" s="11" t="s">
        <v>422</v>
      </c>
      <c r="D14" s="11" t="s">
        <v>422</v>
      </c>
      <c r="E14" s="11" t="s">
        <v>422</v>
      </c>
      <c r="F14" s="11" t="s">
        <v>422</v>
      </c>
      <c r="G14" s="11">
        <v>0</v>
      </c>
      <c r="H14" s="11" t="s">
        <v>422</v>
      </c>
    </row>
    <row r="15" spans="1:8" ht="12" customHeight="1" x14ac:dyDescent="0.2">
      <c r="A15" s="2" t="str">
        <f>"Jun "&amp;RIGHT(A6,4)</f>
        <v>Jun 2025</v>
      </c>
      <c r="B15" s="11" t="s">
        <v>422</v>
      </c>
      <c r="C15" s="11" t="s">
        <v>422</v>
      </c>
      <c r="D15" s="11" t="s">
        <v>422</v>
      </c>
      <c r="E15" s="11" t="s">
        <v>422</v>
      </c>
      <c r="F15" s="11" t="s">
        <v>422</v>
      </c>
      <c r="G15" s="11">
        <v>0</v>
      </c>
      <c r="H15" s="11" t="s">
        <v>422</v>
      </c>
    </row>
    <row r="16" spans="1:8" ht="12" customHeight="1" x14ac:dyDescent="0.2">
      <c r="A16" s="2" t="str">
        <f>"Jul "&amp;RIGHT(A6,4)</f>
        <v>Jul 2025</v>
      </c>
      <c r="B16" s="11" t="s">
        <v>422</v>
      </c>
      <c r="C16" s="11" t="s">
        <v>422</v>
      </c>
      <c r="D16" s="11" t="s">
        <v>422</v>
      </c>
      <c r="E16" s="11" t="s">
        <v>422</v>
      </c>
      <c r="F16" s="11" t="s">
        <v>422</v>
      </c>
      <c r="G16" s="11">
        <v>0</v>
      </c>
      <c r="H16" s="11" t="s">
        <v>422</v>
      </c>
    </row>
    <row r="17" spans="1:8" ht="12" customHeight="1" x14ac:dyDescent="0.2">
      <c r="A17" s="2" t="str">
        <f>"Aug "&amp;RIGHT(A6,4)</f>
        <v>Aug 2025</v>
      </c>
      <c r="B17" s="11" t="s">
        <v>422</v>
      </c>
      <c r="C17" s="11" t="s">
        <v>422</v>
      </c>
      <c r="D17" s="11" t="s">
        <v>422</v>
      </c>
      <c r="E17" s="11" t="s">
        <v>422</v>
      </c>
      <c r="F17" s="11" t="s">
        <v>422</v>
      </c>
      <c r="G17" s="11">
        <v>0</v>
      </c>
      <c r="H17" s="11" t="s">
        <v>422</v>
      </c>
    </row>
    <row r="18" spans="1:8" ht="12" customHeight="1" x14ac:dyDescent="0.2">
      <c r="A18" s="2" t="str">
        <f>"Sep "&amp;RIGHT(A6,4)</f>
        <v>Sep 2025</v>
      </c>
      <c r="B18" s="11" t="s">
        <v>422</v>
      </c>
      <c r="C18" s="11" t="s">
        <v>422</v>
      </c>
      <c r="D18" s="11" t="s">
        <v>422</v>
      </c>
      <c r="E18" s="11" t="s">
        <v>422</v>
      </c>
      <c r="F18" s="11" t="s">
        <v>422</v>
      </c>
      <c r="G18" s="11">
        <v>0</v>
      </c>
      <c r="H18" s="11" t="s">
        <v>422</v>
      </c>
    </row>
    <row r="19" spans="1:8" ht="12" customHeight="1" x14ac:dyDescent="0.2">
      <c r="A19" s="12" t="s">
        <v>55</v>
      </c>
      <c r="B19" s="13" t="s">
        <v>422</v>
      </c>
      <c r="C19" s="13" t="s">
        <v>422</v>
      </c>
      <c r="D19" s="13" t="s">
        <v>422</v>
      </c>
      <c r="E19" s="13" t="s">
        <v>422</v>
      </c>
      <c r="F19" s="13">
        <v>100583.62</v>
      </c>
      <c r="G19" s="13">
        <v>0</v>
      </c>
      <c r="H19" s="13" t="s">
        <v>422</v>
      </c>
    </row>
    <row r="20" spans="1:8" ht="12" customHeight="1" x14ac:dyDescent="0.2">
      <c r="A20" s="14" t="s">
        <v>424</v>
      </c>
      <c r="B20" s="15" t="s">
        <v>422</v>
      </c>
      <c r="C20" s="15" t="s">
        <v>422</v>
      </c>
      <c r="D20" s="15" t="s">
        <v>422</v>
      </c>
      <c r="E20" s="15" t="s">
        <v>422</v>
      </c>
      <c r="F20" s="15">
        <v>100583.62</v>
      </c>
      <c r="G20" s="15">
        <v>0</v>
      </c>
      <c r="H20" s="15" t="s">
        <v>422</v>
      </c>
    </row>
    <row r="21" spans="1:8" ht="12" customHeight="1" x14ac:dyDescent="0.2">
      <c r="A21" s="3" t="str">
        <f>"FY "&amp;RIGHT(A6,4)+1</f>
        <v>FY 2026</v>
      </c>
    </row>
    <row r="22" spans="1:8" ht="12" customHeight="1" x14ac:dyDescent="0.2">
      <c r="A22" s="2" t="str">
        <f>"Oct "&amp;RIGHT(A6,4)</f>
        <v>Oct 2025</v>
      </c>
      <c r="B22" s="11" t="s">
        <v>422</v>
      </c>
      <c r="C22" s="11" t="s">
        <v>422</v>
      </c>
      <c r="D22" s="11" t="s">
        <v>422</v>
      </c>
      <c r="E22" s="11" t="s">
        <v>422</v>
      </c>
      <c r="F22" s="11">
        <v>1858490.71</v>
      </c>
      <c r="G22" s="11" t="s">
        <v>422</v>
      </c>
      <c r="H22" s="11" t="s">
        <v>422</v>
      </c>
    </row>
    <row r="23" spans="1:8" ht="12" customHeight="1" x14ac:dyDescent="0.2">
      <c r="A23" s="2" t="str">
        <f>"Nov "&amp;RIGHT(A6,4)</f>
        <v>Nov 2025</v>
      </c>
      <c r="B23" s="11" t="s">
        <v>422</v>
      </c>
      <c r="C23" s="11" t="s">
        <v>422</v>
      </c>
      <c r="D23" s="11" t="s">
        <v>422</v>
      </c>
      <c r="E23" s="11" t="s">
        <v>422</v>
      </c>
      <c r="F23" s="11">
        <v>2111003.71</v>
      </c>
      <c r="G23" s="11" t="s">
        <v>422</v>
      </c>
      <c r="H23" s="11" t="s">
        <v>422</v>
      </c>
    </row>
    <row r="24" spans="1:8" ht="12" customHeight="1" x14ac:dyDescent="0.2">
      <c r="A24" s="2" t="str">
        <f>"Dec "&amp;RIGHT(A6,4)</f>
        <v>Dec 2025</v>
      </c>
      <c r="B24" s="11" t="s">
        <v>422</v>
      </c>
      <c r="C24" s="11" t="s">
        <v>422</v>
      </c>
      <c r="D24" s="11" t="s">
        <v>422</v>
      </c>
      <c r="E24" s="11" t="s">
        <v>422</v>
      </c>
      <c r="F24" s="11">
        <v>1580970.34</v>
      </c>
      <c r="G24" s="11" t="s">
        <v>422</v>
      </c>
      <c r="H24" s="11" t="s">
        <v>422</v>
      </c>
    </row>
    <row r="25" spans="1:8" ht="12" customHeight="1" x14ac:dyDescent="0.2">
      <c r="A25" s="2" t="str">
        <f>"Jan "&amp;RIGHT(A6,4)+1</f>
        <v>Jan 2026</v>
      </c>
      <c r="B25" s="11" t="s">
        <v>422</v>
      </c>
      <c r="C25" s="11" t="s">
        <v>422</v>
      </c>
      <c r="D25" s="11" t="s">
        <v>422</v>
      </c>
      <c r="E25" s="11" t="s">
        <v>422</v>
      </c>
      <c r="F25" s="11" t="s">
        <v>422</v>
      </c>
      <c r="G25" s="11" t="s">
        <v>422</v>
      </c>
      <c r="H25" s="11" t="s">
        <v>422</v>
      </c>
    </row>
    <row r="26" spans="1:8" ht="12" customHeight="1" x14ac:dyDescent="0.2">
      <c r="A26" s="2" t="str">
        <f>"Feb "&amp;RIGHT(A6,4)+1</f>
        <v>Feb 2026</v>
      </c>
      <c r="B26" s="11" t="s">
        <v>422</v>
      </c>
      <c r="C26" s="11" t="s">
        <v>422</v>
      </c>
      <c r="D26" s="11" t="s">
        <v>422</v>
      </c>
      <c r="E26" s="11" t="s">
        <v>422</v>
      </c>
      <c r="F26" s="11" t="s">
        <v>422</v>
      </c>
      <c r="G26" s="11" t="s">
        <v>422</v>
      </c>
      <c r="H26" s="11" t="s">
        <v>422</v>
      </c>
    </row>
    <row r="27" spans="1:8" ht="12" customHeight="1" x14ac:dyDescent="0.2">
      <c r="A27" s="2" t="str">
        <f>"Mar "&amp;RIGHT(A6,4)+1</f>
        <v>Mar 2026</v>
      </c>
      <c r="B27" s="11" t="s">
        <v>422</v>
      </c>
      <c r="C27" s="11" t="s">
        <v>422</v>
      </c>
      <c r="D27" s="11" t="s">
        <v>422</v>
      </c>
      <c r="E27" s="11" t="s">
        <v>422</v>
      </c>
      <c r="F27" s="11" t="s">
        <v>422</v>
      </c>
      <c r="G27" s="11" t="s">
        <v>422</v>
      </c>
      <c r="H27" s="11" t="s">
        <v>422</v>
      </c>
    </row>
    <row r="28" spans="1:8" ht="12" customHeight="1" x14ac:dyDescent="0.2">
      <c r="A28" s="2" t="str">
        <f>"Apr "&amp;RIGHT(A6,4)+1</f>
        <v>Apr 2026</v>
      </c>
      <c r="B28" s="11" t="s">
        <v>422</v>
      </c>
      <c r="C28" s="11" t="s">
        <v>422</v>
      </c>
      <c r="D28" s="11" t="s">
        <v>422</v>
      </c>
      <c r="E28" s="11" t="s">
        <v>422</v>
      </c>
      <c r="F28" s="11" t="s">
        <v>422</v>
      </c>
      <c r="G28" s="11" t="s">
        <v>422</v>
      </c>
      <c r="H28" s="11" t="s">
        <v>422</v>
      </c>
    </row>
    <row r="29" spans="1:8" ht="12" customHeight="1" x14ac:dyDescent="0.2">
      <c r="A29" s="2" t="str">
        <f>"May "&amp;RIGHT(A6,4)+1</f>
        <v>May 2026</v>
      </c>
      <c r="B29" s="11" t="s">
        <v>422</v>
      </c>
      <c r="C29" s="11" t="s">
        <v>422</v>
      </c>
      <c r="D29" s="11" t="s">
        <v>422</v>
      </c>
      <c r="E29" s="11" t="s">
        <v>422</v>
      </c>
      <c r="F29" s="11" t="s">
        <v>422</v>
      </c>
      <c r="G29" s="11" t="s">
        <v>422</v>
      </c>
      <c r="H29" s="11" t="s">
        <v>422</v>
      </c>
    </row>
    <row r="30" spans="1:8" ht="12" customHeight="1" x14ac:dyDescent="0.2">
      <c r="A30" s="2" t="str">
        <f>"Jun "&amp;RIGHT(A6,4)+1</f>
        <v>Jun 2026</v>
      </c>
      <c r="B30" s="11" t="s">
        <v>422</v>
      </c>
      <c r="C30" s="11" t="s">
        <v>422</v>
      </c>
      <c r="D30" s="11" t="s">
        <v>422</v>
      </c>
      <c r="E30" s="11" t="s">
        <v>422</v>
      </c>
      <c r="F30" s="11" t="s">
        <v>422</v>
      </c>
      <c r="G30" s="11" t="s">
        <v>422</v>
      </c>
      <c r="H30" s="11" t="s">
        <v>422</v>
      </c>
    </row>
    <row r="31" spans="1:8" ht="12" customHeight="1" x14ac:dyDescent="0.2">
      <c r="A31" s="2" t="str">
        <f>"Jul "&amp;RIGHT(A6,4)+1</f>
        <v>Jul 2026</v>
      </c>
      <c r="B31" s="11" t="s">
        <v>422</v>
      </c>
      <c r="C31" s="11" t="s">
        <v>422</v>
      </c>
      <c r="D31" s="11" t="s">
        <v>422</v>
      </c>
      <c r="E31" s="11" t="s">
        <v>422</v>
      </c>
      <c r="F31" s="11" t="s">
        <v>422</v>
      </c>
      <c r="G31" s="11" t="s">
        <v>422</v>
      </c>
      <c r="H31" s="11" t="s">
        <v>422</v>
      </c>
    </row>
    <row r="32" spans="1:8" ht="12" customHeight="1" x14ac:dyDescent="0.2">
      <c r="A32" s="2" t="str">
        <f>"Aug "&amp;RIGHT(A6,4)+1</f>
        <v>Aug 2026</v>
      </c>
      <c r="B32" s="11" t="s">
        <v>422</v>
      </c>
      <c r="C32" s="11" t="s">
        <v>422</v>
      </c>
      <c r="D32" s="11" t="s">
        <v>422</v>
      </c>
      <c r="E32" s="11" t="s">
        <v>422</v>
      </c>
      <c r="F32" s="11" t="s">
        <v>422</v>
      </c>
      <c r="G32" s="11" t="s">
        <v>422</v>
      </c>
      <c r="H32" s="11" t="s">
        <v>422</v>
      </c>
    </row>
    <row r="33" spans="1:8" ht="12" customHeight="1" x14ac:dyDescent="0.2">
      <c r="A33" s="2" t="str">
        <f>"Sep "&amp;RIGHT(A6,4)+1</f>
        <v>Sep 2026</v>
      </c>
      <c r="B33" s="11" t="s">
        <v>422</v>
      </c>
      <c r="C33" s="11" t="s">
        <v>422</v>
      </c>
      <c r="D33" s="11" t="s">
        <v>422</v>
      </c>
      <c r="E33" s="11" t="s">
        <v>422</v>
      </c>
      <c r="F33" s="11" t="s">
        <v>422</v>
      </c>
      <c r="G33" s="11" t="s">
        <v>422</v>
      </c>
      <c r="H33" s="11" t="s">
        <v>422</v>
      </c>
    </row>
    <row r="34" spans="1:8" ht="12" customHeight="1" x14ac:dyDescent="0.2">
      <c r="A34" s="12" t="s">
        <v>55</v>
      </c>
      <c r="B34" s="13" t="s">
        <v>422</v>
      </c>
      <c r="C34" s="13" t="s">
        <v>422</v>
      </c>
      <c r="D34" s="13" t="s">
        <v>422</v>
      </c>
      <c r="E34" s="13" t="s">
        <v>422</v>
      </c>
      <c r="F34" s="13">
        <v>5550464.7599999998</v>
      </c>
      <c r="G34" s="13" t="s">
        <v>422</v>
      </c>
      <c r="H34" s="13" t="s">
        <v>422</v>
      </c>
    </row>
    <row r="35" spans="1:8" ht="12" customHeight="1" x14ac:dyDescent="0.2">
      <c r="A35" s="14" t="str">
        <f>"Total "&amp;MID(A20,7,LEN(A20)-13)&amp;" Months"</f>
        <v>Total 9 Months</v>
      </c>
      <c r="B35" s="15" t="s">
        <v>422</v>
      </c>
      <c r="C35" s="15" t="s">
        <v>422</v>
      </c>
      <c r="D35" s="15" t="s">
        <v>422</v>
      </c>
      <c r="E35" s="15" t="s">
        <v>422</v>
      </c>
      <c r="F35" s="15">
        <v>5550464.7599999998</v>
      </c>
      <c r="G35" s="15" t="s">
        <v>422</v>
      </c>
      <c r="H35" s="15" t="s">
        <v>422</v>
      </c>
    </row>
    <row r="36" spans="1:8" ht="12" customHeight="1" x14ac:dyDescent="0.2">
      <c r="A36" s="75"/>
      <c r="B36" s="75"/>
      <c r="C36" s="75"/>
      <c r="D36" s="75"/>
      <c r="E36" s="75"/>
      <c r="F36" s="75"/>
      <c r="G36" s="75"/>
      <c r="H36" s="75"/>
    </row>
    <row r="37" spans="1:8" ht="69.95" customHeight="1" x14ac:dyDescent="0.2">
      <c r="A37" s="76" t="s">
        <v>383</v>
      </c>
      <c r="B37" s="76"/>
      <c r="C37" s="76"/>
      <c r="D37" s="76"/>
      <c r="E37" s="76"/>
      <c r="F37" s="76"/>
      <c r="G37" s="76"/>
      <c r="H37" s="76"/>
    </row>
  </sheetData>
  <mergeCells count="10">
    <mergeCell ref="H3:H4"/>
    <mergeCell ref="B5:H5"/>
    <mergeCell ref="A36:H36"/>
    <mergeCell ref="A37:H37"/>
    <mergeCell ref="A1:G1"/>
    <mergeCell ref="A2:G2"/>
    <mergeCell ref="A3:A4"/>
    <mergeCell ref="B3:E3"/>
    <mergeCell ref="F3:F4"/>
    <mergeCell ref="G3:G4"/>
  </mergeCells>
  <phoneticPr fontId="0" type="noConversion"/>
  <pageMargins left="0.75" right="0.5" top="0.75" bottom="0.5" header="0.5" footer="0.25"/>
  <pageSetup orientation="landscape"/>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pageSetUpPr fitToPage="1"/>
  </sheetPr>
  <dimension ref="A1:J37"/>
  <sheetViews>
    <sheetView showGridLines="0" workbookViewId="0">
      <selection sqref="A1:H1"/>
    </sheetView>
  </sheetViews>
  <sheetFormatPr defaultRowHeight="12.75" x14ac:dyDescent="0.2"/>
  <cols>
    <col min="1" max="1" width="12.140625" customWidth="1"/>
    <col min="2" max="9" width="11.42578125" customWidth="1"/>
    <col min="10" max="10" width="27.42578125" customWidth="1"/>
  </cols>
  <sheetData>
    <row r="1" spans="1:9" ht="12" customHeight="1" x14ac:dyDescent="0.2">
      <c r="A1" s="81" t="s">
        <v>426</v>
      </c>
      <c r="B1" s="81"/>
      <c r="C1" s="81"/>
      <c r="D1" s="81"/>
      <c r="E1" s="81"/>
      <c r="F1" s="81"/>
      <c r="G1" s="81"/>
      <c r="H1" s="81"/>
      <c r="I1" s="73">
        <v>46276</v>
      </c>
    </row>
    <row r="2" spans="1:9" ht="12" customHeight="1" x14ac:dyDescent="0.2">
      <c r="A2" s="82" t="s">
        <v>247</v>
      </c>
      <c r="B2" s="82"/>
      <c r="C2" s="82"/>
      <c r="D2" s="82"/>
      <c r="E2" s="82"/>
      <c r="F2" s="82"/>
      <c r="G2" s="82"/>
      <c r="H2" s="82"/>
      <c r="I2" s="1"/>
    </row>
    <row r="3" spans="1:9" ht="24" customHeight="1" x14ac:dyDescent="0.2">
      <c r="A3" s="77" t="s">
        <v>50</v>
      </c>
      <c r="B3" s="84" t="s">
        <v>172</v>
      </c>
      <c r="C3" s="84"/>
      <c r="D3" s="80"/>
      <c r="E3" s="79" t="s">
        <v>173</v>
      </c>
      <c r="F3" s="79" t="s">
        <v>174</v>
      </c>
      <c r="G3" s="79" t="s">
        <v>175</v>
      </c>
      <c r="H3" s="79" t="s">
        <v>248</v>
      </c>
      <c r="I3" s="83" t="s">
        <v>176</v>
      </c>
    </row>
    <row r="4" spans="1:9" ht="24" customHeight="1" x14ac:dyDescent="0.2">
      <c r="A4" s="78"/>
      <c r="B4" s="10" t="s">
        <v>246</v>
      </c>
      <c r="C4" s="10" t="s">
        <v>177</v>
      </c>
      <c r="D4" s="10" t="s">
        <v>55</v>
      </c>
      <c r="E4" s="80"/>
      <c r="F4" s="80"/>
      <c r="G4" s="80"/>
      <c r="H4" s="80"/>
      <c r="I4" s="84"/>
    </row>
    <row r="5" spans="1:9" ht="12" customHeight="1" x14ac:dyDescent="0.2">
      <c r="A5" s="1"/>
      <c r="B5" s="75" t="str">
        <f>REPT("-",88)&amp;" Dollars "&amp;REPT("-",148)</f>
        <v>---------------------------------------------------------------------------------------- Dollars ----------------------------------------------------------------------------------------------------------------------------------------------------</v>
      </c>
      <c r="C5" s="75"/>
      <c r="D5" s="75"/>
      <c r="E5" s="75"/>
      <c r="F5" s="75"/>
      <c r="G5" s="75"/>
      <c r="H5" s="75"/>
      <c r="I5" s="75"/>
    </row>
    <row r="6" spans="1:9" ht="12" customHeight="1" x14ac:dyDescent="0.2">
      <c r="A6" s="3" t="s">
        <v>423</v>
      </c>
    </row>
    <row r="7" spans="1:9" ht="12" customHeight="1" x14ac:dyDescent="0.2">
      <c r="A7" s="2" t="str">
        <f>"Oct "&amp;RIGHT(A6,4)-1</f>
        <v>Oct 2024</v>
      </c>
      <c r="B7" s="11">
        <v>793.22</v>
      </c>
      <c r="C7" s="11">
        <v>112322.34</v>
      </c>
      <c r="D7" s="11">
        <v>113115.56</v>
      </c>
      <c r="E7" s="11" t="s">
        <v>422</v>
      </c>
      <c r="F7" s="11" t="s">
        <v>422</v>
      </c>
      <c r="G7" s="11">
        <v>113115.56</v>
      </c>
      <c r="H7" s="11">
        <v>198144647.38999999</v>
      </c>
      <c r="I7" s="11">
        <v>198257762.94999999</v>
      </c>
    </row>
    <row r="8" spans="1:9" ht="12" customHeight="1" x14ac:dyDescent="0.2">
      <c r="A8" s="2" t="str">
        <f>"Nov "&amp;RIGHT(A6,4)-1</f>
        <v>Nov 2024</v>
      </c>
      <c r="B8" s="11">
        <v>1098.8449000000001</v>
      </c>
      <c r="C8" s="11">
        <v>157733.42000000001</v>
      </c>
      <c r="D8" s="11">
        <v>158832.26490000001</v>
      </c>
      <c r="E8" s="11" t="s">
        <v>422</v>
      </c>
      <c r="F8" s="11" t="s">
        <v>422</v>
      </c>
      <c r="G8" s="11">
        <v>239313.86489999999</v>
      </c>
      <c r="H8" s="11">
        <v>175741344.49000001</v>
      </c>
      <c r="I8" s="11">
        <v>175980658.3549</v>
      </c>
    </row>
    <row r="9" spans="1:9" ht="12" customHeight="1" x14ac:dyDescent="0.2">
      <c r="A9" s="2" t="str">
        <f>"Dec "&amp;RIGHT(A6,4)-1</f>
        <v>Dec 2024</v>
      </c>
      <c r="B9" s="11">
        <v>840.17229999999995</v>
      </c>
      <c r="C9" s="11">
        <v>77135.5</v>
      </c>
      <c r="D9" s="11">
        <v>77975.672300000006</v>
      </c>
      <c r="E9" s="11" t="s">
        <v>422</v>
      </c>
      <c r="F9" s="11" t="s">
        <v>422</v>
      </c>
      <c r="G9" s="11">
        <v>98077.692299999995</v>
      </c>
      <c r="H9" s="11">
        <v>163017170.31</v>
      </c>
      <c r="I9" s="11">
        <v>163115248.00229999</v>
      </c>
    </row>
    <row r="10" spans="1:9" ht="12" customHeight="1" x14ac:dyDescent="0.2">
      <c r="A10" s="2" t="str">
        <f>"Jan "&amp;RIGHT(A6,4)</f>
        <v>Jan 2025</v>
      </c>
      <c r="B10" s="11">
        <v>662.03</v>
      </c>
      <c r="C10" s="11">
        <v>44887.12</v>
      </c>
      <c r="D10" s="11">
        <v>45549.15</v>
      </c>
      <c r="E10" s="11" t="s">
        <v>422</v>
      </c>
      <c r="F10" s="11" t="s">
        <v>422</v>
      </c>
      <c r="G10" s="11">
        <v>45549.15</v>
      </c>
      <c r="H10" s="11">
        <v>128668908.83</v>
      </c>
      <c r="I10" s="11">
        <v>128714457.98</v>
      </c>
    </row>
    <row r="11" spans="1:9" ht="12" customHeight="1" x14ac:dyDescent="0.2">
      <c r="A11" s="2" t="str">
        <f>"Feb "&amp;RIGHT(A6,4)</f>
        <v>Feb 2025</v>
      </c>
      <c r="B11" s="11">
        <v>728.30499999999995</v>
      </c>
      <c r="C11" s="11" t="s">
        <v>422</v>
      </c>
      <c r="D11" s="11">
        <v>728.30499999999995</v>
      </c>
      <c r="E11" s="11" t="s">
        <v>422</v>
      </c>
      <c r="F11" s="11" t="s">
        <v>422</v>
      </c>
      <c r="G11" s="11">
        <v>728.30499999999995</v>
      </c>
      <c r="H11" s="11">
        <v>96539729.920000002</v>
      </c>
      <c r="I11" s="11">
        <v>96540458.224999994</v>
      </c>
    </row>
    <row r="12" spans="1:9" ht="12" customHeight="1" x14ac:dyDescent="0.2">
      <c r="A12" s="2" t="str">
        <f>"Mar "&amp;RIGHT(A6,4)</f>
        <v>Mar 2025</v>
      </c>
      <c r="B12" s="11">
        <v>854.75</v>
      </c>
      <c r="C12" s="11" t="s">
        <v>422</v>
      </c>
      <c r="D12" s="11">
        <v>854.75</v>
      </c>
      <c r="E12" s="11" t="s">
        <v>422</v>
      </c>
      <c r="F12" s="11" t="s">
        <v>422</v>
      </c>
      <c r="G12" s="11">
        <v>854.75</v>
      </c>
      <c r="H12" s="11">
        <v>95781082.329999998</v>
      </c>
      <c r="I12" s="11">
        <v>95781937.079999998</v>
      </c>
    </row>
    <row r="13" spans="1:9" ht="12" customHeight="1" x14ac:dyDescent="0.2">
      <c r="A13" s="2" t="str">
        <f>"Apr "&amp;RIGHT(A6,4)</f>
        <v>Apr 2025</v>
      </c>
      <c r="B13" s="11">
        <v>728.72</v>
      </c>
      <c r="C13" s="11">
        <v>24570</v>
      </c>
      <c r="D13" s="11">
        <v>25298.720000000001</v>
      </c>
      <c r="E13" s="11" t="s">
        <v>422</v>
      </c>
      <c r="F13" s="11" t="s">
        <v>422</v>
      </c>
      <c r="G13" s="11">
        <v>25298.720000000001</v>
      </c>
      <c r="H13" s="11">
        <v>95445488.760000005</v>
      </c>
      <c r="I13" s="11">
        <v>95470787.480000004</v>
      </c>
    </row>
    <row r="14" spans="1:9" ht="12" customHeight="1" x14ac:dyDescent="0.2">
      <c r="A14" s="2" t="str">
        <f>"May "&amp;RIGHT(A6,4)</f>
        <v>May 2025</v>
      </c>
      <c r="B14" s="11">
        <v>595.04499999999996</v>
      </c>
      <c r="C14" s="11" t="s">
        <v>422</v>
      </c>
      <c r="D14" s="11">
        <v>595.04499999999996</v>
      </c>
      <c r="E14" s="11" t="s">
        <v>422</v>
      </c>
      <c r="F14" s="11" t="s">
        <v>422</v>
      </c>
      <c r="G14" s="11">
        <v>595.04499999999996</v>
      </c>
      <c r="H14" s="11">
        <v>108990524.45</v>
      </c>
      <c r="I14" s="11">
        <v>108991119.495</v>
      </c>
    </row>
    <row r="15" spans="1:9" ht="12" customHeight="1" x14ac:dyDescent="0.2">
      <c r="A15" s="2" t="str">
        <f>"Jun "&amp;RIGHT(A6,4)</f>
        <v>Jun 2025</v>
      </c>
      <c r="B15" s="11">
        <v>582.505</v>
      </c>
      <c r="C15" s="11" t="s">
        <v>422</v>
      </c>
      <c r="D15" s="11">
        <v>582.505</v>
      </c>
      <c r="E15" s="11" t="s">
        <v>422</v>
      </c>
      <c r="F15" s="11" t="s">
        <v>422</v>
      </c>
      <c r="G15" s="11">
        <v>582.505</v>
      </c>
      <c r="H15" s="11">
        <v>124713650.67</v>
      </c>
      <c r="I15" s="11">
        <v>124714233.175</v>
      </c>
    </row>
    <row r="16" spans="1:9" ht="12" customHeight="1" x14ac:dyDescent="0.2">
      <c r="A16" s="2" t="str">
        <f>"Jul "&amp;RIGHT(A6,4)</f>
        <v>Jul 2025</v>
      </c>
      <c r="B16" s="11">
        <v>746.70500000000004</v>
      </c>
      <c r="C16" s="11">
        <v>24570</v>
      </c>
      <c r="D16" s="11">
        <v>25316.705000000002</v>
      </c>
      <c r="E16" s="11" t="s">
        <v>422</v>
      </c>
      <c r="F16" s="11" t="s">
        <v>422</v>
      </c>
      <c r="G16" s="11">
        <v>25316.705000000002</v>
      </c>
      <c r="H16" s="11">
        <v>119218623.29000001</v>
      </c>
      <c r="I16" s="11">
        <v>119243939.995</v>
      </c>
    </row>
    <row r="17" spans="1:9" ht="12" customHeight="1" x14ac:dyDescent="0.2">
      <c r="A17" s="2" t="str">
        <f>"Aug "&amp;RIGHT(A6,4)</f>
        <v>Aug 2025</v>
      </c>
      <c r="B17" s="11">
        <v>486.7</v>
      </c>
      <c r="C17" s="11" t="s">
        <v>422</v>
      </c>
      <c r="D17" s="11">
        <v>486.7</v>
      </c>
      <c r="E17" s="11" t="s">
        <v>422</v>
      </c>
      <c r="F17" s="11" t="s">
        <v>422</v>
      </c>
      <c r="G17" s="11">
        <v>486.7</v>
      </c>
      <c r="H17" s="11">
        <v>116412085.78</v>
      </c>
      <c r="I17" s="11">
        <v>116412572.48</v>
      </c>
    </row>
    <row r="18" spans="1:9" ht="12" customHeight="1" x14ac:dyDescent="0.2">
      <c r="A18" s="2" t="str">
        <f>"Sep "&amp;RIGHT(A6,4)</f>
        <v>Sep 2025</v>
      </c>
      <c r="B18" s="11">
        <v>459.22500000000002</v>
      </c>
      <c r="C18" s="11" t="s">
        <v>422</v>
      </c>
      <c r="D18" s="11">
        <v>459.22500000000002</v>
      </c>
      <c r="E18" s="11" t="s">
        <v>422</v>
      </c>
      <c r="F18" s="11" t="s">
        <v>422</v>
      </c>
      <c r="G18" s="11">
        <v>459.22500000000002</v>
      </c>
      <c r="H18" s="11">
        <v>113647034.42</v>
      </c>
      <c r="I18" s="11">
        <v>113647493.645</v>
      </c>
    </row>
    <row r="19" spans="1:9" ht="12" customHeight="1" x14ac:dyDescent="0.2">
      <c r="A19" s="12" t="s">
        <v>55</v>
      </c>
      <c r="B19" s="13">
        <v>8576.2222000000002</v>
      </c>
      <c r="C19" s="13">
        <v>441218.38</v>
      </c>
      <c r="D19" s="13">
        <v>449794.60220000002</v>
      </c>
      <c r="E19" s="13" t="s">
        <v>422</v>
      </c>
      <c r="F19" s="13" t="s">
        <v>422</v>
      </c>
      <c r="G19" s="13">
        <v>550378.22219999996</v>
      </c>
      <c r="H19" s="13">
        <v>1536320290.6400001</v>
      </c>
      <c r="I19" s="13">
        <v>1536870668.8622</v>
      </c>
    </row>
    <row r="20" spans="1:9" ht="12" customHeight="1" x14ac:dyDescent="0.2">
      <c r="A20" s="14" t="s">
        <v>424</v>
      </c>
      <c r="B20" s="15">
        <v>6883.5922</v>
      </c>
      <c r="C20" s="15">
        <v>416648.38</v>
      </c>
      <c r="D20" s="15">
        <v>423531.97220000002</v>
      </c>
      <c r="E20" s="15" t="s">
        <v>422</v>
      </c>
      <c r="F20" s="15" t="s">
        <v>422</v>
      </c>
      <c r="G20" s="15">
        <v>524115.59220000001</v>
      </c>
      <c r="H20" s="15">
        <v>1187042547.1500001</v>
      </c>
      <c r="I20" s="15">
        <v>1187566662.7421999</v>
      </c>
    </row>
    <row r="21" spans="1:9" ht="12" customHeight="1" x14ac:dyDescent="0.2">
      <c r="A21" s="3" t="str">
        <f>"FY "&amp;RIGHT(A6,4)+1</f>
        <v>FY 2026</v>
      </c>
    </row>
    <row r="22" spans="1:9" ht="12" customHeight="1" x14ac:dyDescent="0.2">
      <c r="A22" s="2" t="str">
        <f>"Oct "&amp;RIGHT(A6,4)</f>
        <v>Oct 2025</v>
      </c>
      <c r="B22" s="11">
        <v>282.60000000000002</v>
      </c>
      <c r="C22" s="11" t="s">
        <v>422</v>
      </c>
      <c r="D22" s="11">
        <v>282.60000000000002</v>
      </c>
      <c r="E22" s="11" t="s">
        <v>422</v>
      </c>
      <c r="F22" s="11" t="s">
        <v>422</v>
      </c>
      <c r="G22" s="11">
        <v>1858773.31</v>
      </c>
      <c r="H22" s="11">
        <v>126911137.54000001</v>
      </c>
      <c r="I22" s="11">
        <v>128769910.84999999</v>
      </c>
    </row>
    <row r="23" spans="1:9" ht="12" customHeight="1" x14ac:dyDescent="0.2">
      <c r="A23" s="2" t="str">
        <f>"Nov "&amp;RIGHT(A6,4)</f>
        <v>Nov 2025</v>
      </c>
      <c r="B23" s="11">
        <v>404.27499999999998</v>
      </c>
      <c r="C23" s="11">
        <v>68518.2</v>
      </c>
      <c r="D23" s="11">
        <v>68922.475000000006</v>
      </c>
      <c r="E23" s="11" t="s">
        <v>422</v>
      </c>
      <c r="F23" s="11" t="s">
        <v>422</v>
      </c>
      <c r="G23" s="11">
        <v>2179926.1850000001</v>
      </c>
      <c r="H23" s="11">
        <v>122544453.75</v>
      </c>
      <c r="I23" s="11">
        <v>124724379.935</v>
      </c>
    </row>
    <row r="24" spans="1:9" ht="12" customHeight="1" x14ac:dyDescent="0.2">
      <c r="A24" s="2" t="str">
        <f>"Dec "&amp;RIGHT(A6,4)</f>
        <v>Dec 2025</v>
      </c>
      <c r="B24" s="11">
        <v>482.77499999999998</v>
      </c>
      <c r="C24" s="11" t="s">
        <v>422</v>
      </c>
      <c r="D24" s="11">
        <v>482.77499999999998</v>
      </c>
      <c r="E24" s="11" t="s">
        <v>422</v>
      </c>
      <c r="F24" s="11" t="s">
        <v>422</v>
      </c>
      <c r="G24" s="11">
        <v>1581453.115</v>
      </c>
      <c r="H24" s="11">
        <v>102404438.45</v>
      </c>
      <c r="I24" s="11">
        <v>103985891.565</v>
      </c>
    </row>
    <row r="25" spans="1:9" ht="12" customHeight="1" x14ac:dyDescent="0.2">
      <c r="A25" s="2" t="str">
        <f>"Jan "&amp;RIGHT(A6,4)+1</f>
        <v>Jan 2026</v>
      </c>
      <c r="B25" s="11">
        <v>3.9249999999999998</v>
      </c>
      <c r="C25" s="11" t="s">
        <v>422</v>
      </c>
      <c r="D25" s="11">
        <v>3.9249999999999998</v>
      </c>
      <c r="E25" s="11" t="s">
        <v>422</v>
      </c>
      <c r="F25" s="11" t="s">
        <v>422</v>
      </c>
      <c r="G25" s="11">
        <v>3.9249999999999998</v>
      </c>
      <c r="H25" s="11">
        <v>63552194.670000002</v>
      </c>
      <c r="I25" s="11">
        <v>63552198.594999999</v>
      </c>
    </row>
    <row r="26" spans="1:9" ht="12" customHeight="1" x14ac:dyDescent="0.2">
      <c r="A26" s="2" t="str">
        <f>"Feb "&amp;RIGHT(A6,4)+1</f>
        <v>Feb 2026</v>
      </c>
      <c r="B26" s="11">
        <v>24</v>
      </c>
      <c r="C26" s="11" t="s">
        <v>422</v>
      </c>
      <c r="D26" s="11">
        <v>24</v>
      </c>
      <c r="E26" s="11" t="s">
        <v>422</v>
      </c>
      <c r="F26" s="11" t="s">
        <v>422</v>
      </c>
      <c r="G26" s="11">
        <v>24</v>
      </c>
      <c r="H26" s="11">
        <v>52970870.07</v>
      </c>
      <c r="I26" s="11">
        <v>52970894.07</v>
      </c>
    </row>
    <row r="27" spans="1:9" ht="12" customHeight="1" x14ac:dyDescent="0.2">
      <c r="A27" s="2" t="str">
        <f>"Mar "&amp;RIGHT(A6,4)+1</f>
        <v>Mar 2026</v>
      </c>
      <c r="B27" s="11">
        <v>144</v>
      </c>
      <c r="C27" s="11" t="s">
        <v>422</v>
      </c>
      <c r="D27" s="11">
        <v>144</v>
      </c>
      <c r="E27" s="11" t="s">
        <v>422</v>
      </c>
      <c r="F27" s="11" t="s">
        <v>422</v>
      </c>
      <c r="G27" s="11">
        <v>144</v>
      </c>
      <c r="H27" s="11">
        <v>55478274.869999997</v>
      </c>
      <c r="I27" s="11">
        <v>55478418.869999997</v>
      </c>
    </row>
    <row r="28" spans="1:9" ht="12" customHeight="1" x14ac:dyDescent="0.2">
      <c r="A28" s="2" t="str">
        <f>"Apr "&amp;RIGHT(A6,4)+1</f>
        <v>Apr 2026</v>
      </c>
      <c r="B28" s="11" t="s">
        <v>422</v>
      </c>
      <c r="C28" s="11" t="s">
        <v>422</v>
      </c>
      <c r="D28" s="11" t="s">
        <v>422</v>
      </c>
      <c r="E28" s="11" t="s">
        <v>422</v>
      </c>
      <c r="F28" s="11" t="s">
        <v>422</v>
      </c>
      <c r="G28" s="11" t="s">
        <v>422</v>
      </c>
      <c r="H28" s="11">
        <v>83295088.920000002</v>
      </c>
      <c r="I28" s="11">
        <v>83295088.920000002</v>
      </c>
    </row>
    <row r="29" spans="1:9" ht="12" customHeight="1" x14ac:dyDescent="0.2">
      <c r="A29" s="2" t="str">
        <f>"May "&amp;RIGHT(A6,4)+1</f>
        <v>May 2026</v>
      </c>
      <c r="B29" s="11" t="s">
        <v>422</v>
      </c>
      <c r="C29" s="11" t="s">
        <v>422</v>
      </c>
      <c r="D29" s="11" t="s">
        <v>422</v>
      </c>
      <c r="E29" s="11" t="s">
        <v>422</v>
      </c>
      <c r="F29" s="11" t="s">
        <v>422</v>
      </c>
      <c r="G29" s="11" t="s">
        <v>422</v>
      </c>
      <c r="H29" s="11">
        <v>111358219.34</v>
      </c>
      <c r="I29" s="11">
        <v>111358219.34</v>
      </c>
    </row>
    <row r="30" spans="1:9" ht="12" customHeight="1" x14ac:dyDescent="0.2">
      <c r="A30" s="2" t="str">
        <f>"Jun "&amp;RIGHT(A6,4)+1</f>
        <v>Jun 2026</v>
      </c>
      <c r="B30" s="11" t="s">
        <v>422</v>
      </c>
      <c r="C30" s="11" t="s">
        <v>422</v>
      </c>
      <c r="D30" s="11" t="s">
        <v>422</v>
      </c>
      <c r="E30" s="11" t="s">
        <v>422</v>
      </c>
      <c r="F30" s="11" t="s">
        <v>422</v>
      </c>
      <c r="G30" s="11" t="s">
        <v>422</v>
      </c>
      <c r="H30" s="11">
        <v>109790545.34999999</v>
      </c>
      <c r="I30" s="11">
        <v>109790545.34999999</v>
      </c>
    </row>
    <row r="31" spans="1:9" ht="12" customHeight="1" x14ac:dyDescent="0.2">
      <c r="A31" s="2" t="str">
        <f>"Jul "&amp;RIGHT(A6,4)+1</f>
        <v>Jul 2026</v>
      </c>
      <c r="B31" s="11" t="s">
        <v>422</v>
      </c>
      <c r="C31" s="11" t="s">
        <v>422</v>
      </c>
      <c r="D31" s="11" t="s">
        <v>422</v>
      </c>
      <c r="E31" s="11" t="s">
        <v>422</v>
      </c>
      <c r="F31" s="11" t="s">
        <v>422</v>
      </c>
      <c r="G31" s="11" t="s">
        <v>422</v>
      </c>
      <c r="H31" s="11" t="s">
        <v>422</v>
      </c>
      <c r="I31" s="11" t="s">
        <v>422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row>
    <row r="34" spans="1:10" ht="12" customHeight="1" x14ac:dyDescent="0.2">
      <c r="A34" s="12" t="s">
        <v>55</v>
      </c>
      <c r="B34" s="13">
        <v>1341.575</v>
      </c>
      <c r="C34" s="13">
        <v>68518.2</v>
      </c>
      <c r="D34" s="13">
        <v>69859.774999999994</v>
      </c>
      <c r="E34" s="13" t="s">
        <v>422</v>
      </c>
      <c r="F34" s="13" t="s">
        <v>422</v>
      </c>
      <c r="G34" s="13">
        <v>5620324.5350000001</v>
      </c>
      <c r="H34" s="13">
        <v>828305222.96000004</v>
      </c>
      <c r="I34" s="13">
        <v>833925547.495</v>
      </c>
    </row>
    <row r="35" spans="1:10" ht="12" customHeight="1" x14ac:dyDescent="0.2">
      <c r="A35" s="14" t="str">
        <f>"Total "&amp;MID(A20,7,LEN(A20)-13)&amp;" Months"</f>
        <v>Total 9 Months</v>
      </c>
      <c r="B35" s="15">
        <v>1341.575</v>
      </c>
      <c r="C35" s="15">
        <v>68518.2</v>
      </c>
      <c r="D35" s="15">
        <v>69859.774999999994</v>
      </c>
      <c r="E35" s="15" t="s">
        <v>422</v>
      </c>
      <c r="F35" s="15" t="s">
        <v>422</v>
      </c>
      <c r="G35" s="15">
        <v>5620324.5350000001</v>
      </c>
      <c r="H35" s="15">
        <v>828305222.96000004</v>
      </c>
      <c r="I35" s="15">
        <v>833925547.495</v>
      </c>
    </row>
    <row r="36" spans="1:10" ht="12" customHeight="1" x14ac:dyDescent="0.2">
      <c r="A36" s="115"/>
      <c r="B36" s="115"/>
      <c r="C36" s="115"/>
      <c r="D36" s="115"/>
      <c r="E36" s="115"/>
      <c r="F36" s="115"/>
      <c r="G36" s="115"/>
      <c r="H36" s="115"/>
      <c r="I36" s="115"/>
      <c r="J36" s="115"/>
    </row>
    <row r="37" spans="1:10" ht="69.95" customHeight="1" x14ac:dyDescent="0.2">
      <c r="A37" s="76" t="s">
        <v>382</v>
      </c>
      <c r="B37" s="76"/>
      <c r="C37" s="76"/>
      <c r="D37" s="76"/>
      <c r="E37" s="76"/>
      <c r="F37" s="76"/>
      <c r="G37" s="76"/>
      <c r="H37" s="76"/>
      <c r="I37" s="76"/>
      <c r="J37" s="76"/>
    </row>
  </sheetData>
  <mergeCells count="12">
    <mergeCell ref="A37:J37"/>
    <mergeCell ref="A1:H1"/>
    <mergeCell ref="A2:H2"/>
    <mergeCell ref="A3:A4"/>
    <mergeCell ref="B3:D3"/>
    <mergeCell ref="E3:E4"/>
    <mergeCell ref="F3:F4"/>
    <mergeCell ref="G3:G4"/>
    <mergeCell ref="H3:H4"/>
    <mergeCell ref="I3:I4"/>
    <mergeCell ref="B5:I5"/>
    <mergeCell ref="A36:J36"/>
  </mergeCells>
  <phoneticPr fontId="0" type="noConversion"/>
  <pageMargins left="0.75" right="0.5" top="0.75" bottom="0.5" header="0.5" footer="0.25"/>
  <pageSetup orientation="landscape"/>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1">
    <pageSetUpPr fitToPage="1"/>
  </sheetPr>
  <dimension ref="A1:G38"/>
  <sheetViews>
    <sheetView showGridLines="0" workbookViewId="0">
      <selection sqref="A1:F1"/>
    </sheetView>
  </sheetViews>
  <sheetFormatPr defaultRowHeight="12.75" x14ac:dyDescent="0.2"/>
  <cols>
    <col min="1" max="1" width="12.140625" customWidth="1"/>
    <col min="2" max="7" width="11.42578125" customWidth="1"/>
  </cols>
  <sheetData>
    <row r="1" spans="1:7" ht="12" customHeight="1" x14ac:dyDescent="0.2">
      <c r="A1" s="81" t="s">
        <v>426</v>
      </c>
      <c r="B1" s="81"/>
      <c r="C1" s="81"/>
      <c r="D1" s="81"/>
      <c r="E1" s="81"/>
      <c r="F1" s="81"/>
      <c r="G1" s="73">
        <v>46276</v>
      </c>
    </row>
    <row r="2" spans="1:7" ht="12" customHeight="1" x14ac:dyDescent="0.2">
      <c r="A2" s="82" t="s">
        <v>178</v>
      </c>
      <c r="B2" s="82"/>
      <c r="C2" s="82"/>
      <c r="D2" s="82"/>
      <c r="E2" s="82"/>
      <c r="F2" s="82"/>
      <c r="G2" s="1"/>
    </row>
    <row r="3" spans="1:7" ht="24" customHeight="1" x14ac:dyDescent="0.2">
      <c r="A3" s="77" t="s">
        <v>50</v>
      </c>
      <c r="B3" s="84" t="s">
        <v>179</v>
      </c>
      <c r="C3" s="84"/>
      <c r="D3" s="80"/>
      <c r="E3" s="84" t="s">
        <v>180</v>
      </c>
      <c r="F3" s="80"/>
      <c r="G3" s="83" t="s">
        <v>181</v>
      </c>
    </row>
    <row r="4" spans="1:7" ht="24" customHeight="1" x14ac:dyDescent="0.2">
      <c r="A4" s="77"/>
      <c r="B4" s="79" t="s">
        <v>182</v>
      </c>
      <c r="C4" s="79" t="s">
        <v>183</v>
      </c>
      <c r="D4" s="79" t="s">
        <v>55</v>
      </c>
      <c r="E4" s="79" t="s">
        <v>184</v>
      </c>
      <c r="F4" s="79" t="s">
        <v>249</v>
      </c>
      <c r="G4" s="83"/>
    </row>
    <row r="5" spans="1:7" ht="24" customHeight="1" x14ac:dyDescent="0.2">
      <c r="A5" s="78"/>
      <c r="B5" s="80"/>
      <c r="C5" s="80"/>
      <c r="D5" s="80"/>
      <c r="E5" s="80"/>
      <c r="F5" s="80"/>
      <c r="G5" s="84"/>
    </row>
    <row r="6" spans="1:7" ht="12" customHeight="1" x14ac:dyDescent="0.2">
      <c r="A6" s="1"/>
      <c r="B6" s="75" t="str">
        <f>REPT("-",64)&amp;" Dollars "&amp;REPT("-",64)</f>
        <v>---------------------------------------------------------------- Dollars ----------------------------------------------------------------</v>
      </c>
      <c r="C6" s="75"/>
      <c r="D6" s="75"/>
      <c r="E6" s="75"/>
      <c r="F6" s="75"/>
      <c r="G6" s="75"/>
    </row>
    <row r="7" spans="1:7" ht="12" customHeight="1" x14ac:dyDescent="0.2">
      <c r="A7" s="3" t="s">
        <v>423</v>
      </c>
    </row>
    <row r="8" spans="1:7" ht="12" customHeight="1" x14ac:dyDescent="0.2">
      <c r="A8" s="2" t="str">
        <f>"Oct "&amp;RIGHT(A7,4)-1</f>
        <v>Oct 2024</v>
      </c>
      <c r="B8" s="11">
        <v>258763434.6735</v>
      </c>
      <c r="C8" s="11" t="s">
        <v>422</v>
      </c>
      <c r="D8" s="11">
        <v>258763434.6735</v>
      </c>
      <c r="E8" s="11">
        <v>113115.56</v>
      </c>
      <c r="F8" s="11">
        <v>198144647.38999999</v>
      </c>
      <c r="G8" s="11">
        <v>457021197.62349999</v>
      </c>
    </row>
    <row r="9" spans="1:7" ht="12" customHeight="1" x14ac:dyDescent="0.2">
      <c r="A9" s="2" t="str">
        <f>"Nov "&amp;RIGHT(A7,4)-1</f>
        <v>Nov 2024</v>
      </c>
      <c r="B9" s="11">
        <v>197770685.99779999</v>
      </c>
      <c r="C9" s="11" t="s">
        <v>422</v>
      </c>
      <c r="D9" s="11">
        <v>197770685.99779999</v>
      </c>
      <c r="E9" s="11">
        <v>239313.86489999999</v>
      </c>
      <c r="F9" s="11">
        <v>175741344.49000001</v>
      </c>
      <c r="G9" s="11">
        <v>373751344.3527</v>
      </c>
    </row>
    <row r="10" spans="1:7" ht="12" customHeight="1" x14ac:dyDescent="0.2">
      <c r="A10" s="2" t="str">
        <f>"Dec "&amp;RIGHT(A7,4)-1</f>
        <v>Dec 2024</v>
      </c>
      <c r="B10" s="11">
        <v>196245813.1054</v>
      </c>
      <c r="C10" s="11" t="s">
        <v>422</v>
      </c>
      <c r="D10" s="11">
        <v>196245813.1054</v>
      </c>
      <c r="E10" s="11">
        <v>98077.692299999995</v>
      </c>
      <c r="F10" s="11">
        <v>163017170.31</v>
      </c>
      <c r="G10" s="11">
        <v>359361061.10769999</v>
      </c>
    </row>
    <row r="11" spans="1:7" ht="12" customHeight="1" x14ac:dyDescent="0.2">
      <c r="A11" s="2" t="str">
        <f>"Jan "&amp;RIGHT(A7,4)</f>
        <v>Jan 2025</v>
      </c>
      <c r="B11" s="11">
        <v>199323525.6428</v>
      </c>
      <c r="C11" s="11" t="s">
        <v>422</v>
      </c>
      <c r="D11" s="11">
        <v>199323525.6428</v>
      </c>
      <c r="E11" s="11">
        <v>45549.15</v>
      </c>
      <c r="F11" s="11">
        <v>128668908.83</v>
      </c>
      <c r="G11" s="11">
        <v>328037983.62279999</v>
      </c>
    </row>
    <row r="12" spans="1:7" ht="12" customHeight="1" x14ac:dyDescent="0.2">
      <c r="A12" s="2" t="str">
        <f>"Feb "&amp;RIGHT(A7,4)</f>
        <v>Feb 2025</v>
      </c>
      <c r="B12" s="11">
        <v>168261508.36570001</v>
      </c>
      <c r="C12" s="11" t="s">
        <v>422</v>
      </c>
      <c r="D12" s="11">
        <v>168261508.36570001</v>
      </c>
      <c r="E12" s="11">
        <v>728.30499999999995</v>
      </c>
      <c r="F12" s="11">
        <v>96539729.920000002</v>
      </c>
      <c r="G12" s="11">
        <v>264801966.5907</v>
      </c>
    </row>
    <row r="13" spans="1:7" ht="12" customHeight="1" x14ac:dyDescent="0.2">
      <c r="A13" s="2" t="str">
        <f>"Mar "&amp;RIGHT(A7,4)</f>
        <v>Mar 2025</v>
      </c>
      <c r="B13" s="11">
        <v>198250368.54620001</v>
      </c>
      <c r="C13" s="11" t="s">
        <v>422</v>
      </c>
      <c r="D13" s="11">
        <v>198250368.54620001</v>
      </c>
      <c r="E13" s="11">
        <v>854.75</v>
      </c>
      <c r="F13" s="11">
        <v>95781082.329999998</v>
      </c>
      <c r="G13" s="11">
        <v>294032305.62620002</v>
      </c>
    </row>
    <row r="14" spans="1:7" ht="12" customHeight="1" x14ac:dyDescent="0.2">
      <c r="A14" s="2" t="str">
        <f>"Apr "&amp;RIGHT(A7,4)</f>
        <v>Apr 2025</v>
      </c>
      <c r="B14" s="11">
        <v>116820699.5196</v>
      </c>
      <c r="C14" s="11" t="s">
        <v>422</v>
      </c>
      <c r="D14" s="11">
        <v>116820699.5196</v>
      </c>
      <c r="E14" s="11">
        <v>25298.720000000001</v>
      </c>
      <c r="F14" s="11">
        <v>95445488.760000005</v>
      </c>
      <c r="G14" s="11">
        <v>212291486.99959999</v>
      </c>
    </row>
    <row r="15" spans="1:7" ht="12" customHeight="1" x14ac:dyDescent="0.2">
      <c r="A15" s="2" t="str">
        <f>"May "&amp;RIGHT(A7,4)</f>
        <v>May 2025</v>
      </c>
      <c r="B15" s="11">
        <v>85138460.637600005</v>
      </c>
      <c r="C15" s="11" t="s">
        <v>422</v>
      </c>
      <c r="D15" s="11">
        <v>85138460.637600005</v>
      </c>
      <c r="E15" s="11">
        <v>595.04499999999996</v>
      </c>
      <c r="F15" s="11">
        <v>108990524.45</v>
      </c>
      <c r="G15" s="11">
        <v>194129580.13260001</v>
      </c>
    </row>
    <row r="16" spans="1:7" ht="12" customHeight="1" x14ac:dyDescent="0.2">
      <c r="A16" s="2" t="str">
        <f>"Jun "&amp;RIGHT(A7,4)</f>
        <v>Jun 2025</v>
      </c>
      <c r="B16" s="11">
        <v>114282999.51980001</v>
      </c>
      <c r="C16" s="11" t="s">
        <v>422</v>
      </c>
      <c r="D16" s="11">
        <v>114282999.51980001</v>
      </c>
      <c r="E16" s="11">
        <v>582.505</v>
      </c>
      <c r="F16" s="11">
        <v>124713650.67</v>
      </c>
      <c r="G16" s="11">
        <v>238997232.69479999</v>
      </c>
    </row>
    <row r="17" spans="1:7" ht="12" customHeight="1" x14ac:dyDescent="0.2">
      <c r="A17" s="2" t="str">
        <f>"Jul "&amp;RIGHT(A7,4)</f>
        <v>Jul 2025</v>
      </c>
      <c r="B17" s="11">
        <v>212993439.6627</v>
      </c>
      <c r="C17" s="11" t="s">
        <v>422</v>
      </c>
      <c r="D17" s="11">
        <v>212993439.6627</v>
      </c>
      <c r="E17" s="11">
        <v>25316.705000000002</v>
      </c>
      <c r="F17" s="11">
        <v>119218623.29000001</v>
      </c>
      <c r="G17" s="11">
        <v>332237379.6577</v>
      </c>
    </row>
    <row r="18" spans="1:7" ht="12" customHeight="1" x14ac:dyDescent="0.2">
      <c r="A18" s="2" t="str">
        <f>"Aug "&amp;RIGHT(A7,4)</f>
        <v>Aug 2025</v>
      </c>
      <c r="B18" s="11">
        <v>223987313.68630001</v>
      </c>
      <c r="C18" s="11" t="s">
        <v>422</v>
      </c>
      <c r="D18" s="11">
        <v>223987313.68630001</v>
      </c>
      <c r="E18" s="11">
        <v>486.7</v>
      </c>
      <c r="F18" s="11">
        <v>116412085.78</v>
      </c>
      <c r="G18" s="11">
        <v>340399886.1663</v>
      </c>
    </row>
    <row r="19" spans="1:7" ht="12" customHeight="1" x14ac:dyDescent="0.2">
      <c r="A19" s="2" t="str">
        <f>"Sep "&amp;RIGHT(A7,4)</f>
        <v>Sep 2025</v>
      </c>
      <c r="B19" s="11">
        <v>262099091.34509999</v>
      </c>
      <c r="C19" s="11" t="s">
        <v>422</v>
      </c>
      <c r="D19" s="11">
        <v>262099091.34509999</v>
      </c>
      <c r="E19" s="11">
        <v>459.22500000000002</v>
      </c>
      <c r="F19" s="11">
        <v>113647034.42</v>
      </c>
      <c r="G19" s="11">
        <v>375746584.99010003</v>
      </c>
    </row>
    <row r="20" spans="1:7" ht="12" customHeight="1" x14ac:dyDescent="0.2">
      <c r="A20" s="12" t="s">
        <v>55</v>
      </c>
      <c r="B20" s="13">
        <v>2233937340.7024999</v>
      </c>
      <c r="C20" s="13" t="s">
        <v>422</v>
      </c>
      <c r="D20" s="13">
        <v>2233937340.7024999</v>
      </c>
      <c r="E20" s="13">
        <v>550378.22219999996</v>
      </c>
      <c r="F20" s="13">
        <v>1536320290.6400001</v>
      </c>
      <c r="G20" s="13">
        <v>3770808009.5647001</v>
      </c>
    </row>
    <row r="21" spans="1:7" ht="12" customHeight="1" x14ac:dyDescent="0.2">
      <c r="A21" s="14" t="s">
        <v>424</v>
      </c>
      <c r="B21" s="15">
        <v>1534857496.0084</v>
      </c>
      <c r="C21" s="15" t="s">
        <v>422</v>
      </c>
      <c r="D21" s="15">
        <v>1534857496.0084</v>
      </c>
      <c r="E21" s="15">
        <v>524115.59220000001</v>
      </c>
      <c r="F21" s="15">
        <v>1187042547.1500001</v>
      </c>
      <c r="G21" s="15">
        <v>2722424158.7505999</v>
      </c>
    </row>
    <row r="22" spans="1:7" ht="12" customHeight="1" x14ac:dyDescent="0.2">
      <c r="A22" s="3" t="str">
        <f>"FY "&amp;RIGHT(A7,4)+1</f>
        <v>FY 2026</v>
      </c>
    </row>
    <row r="23" spans="1:7" ht="12" customHeight="1" x14ac:dyDescent="0.2">
      <c r="A23" s="2" t="str">
        <f>"Oct "&amp;RIGHT(A7,4)</f>
        <v>Oct 2025</v>
      </c>
      <c r="B23" s="11">
        <v>272127185.48970002</v>
      </c>
      <c r="C23" s="11" t="s">
        <v>422</v>
      </c>
      <c r="D23" s="11">
        <v>272127185.48970002</v>
      </c>
      <c r="E23" s="11">
        <v>1858773.31</v>
      </c>
      <c r="F23" s="11">
        <v>126911137.54000001</v>
      </c>
      <c r="G23" s="11">
        <v>400897096.33969998</v>
      </c>
    </row>
    <row r="24" spans="1:7" ht="12" customHeight="1" x14ac:dyDescent="0.2">
      <c r="A24" s="2" t="str">
        <f>"Nov "&amp;RIGHT(A7,4)</f>
        <v>Nov 2025</v>
      </c>
      <c r="B24" s="11">
        <v>212063043.10929999</v>
      </c>
      <c r="C24" s="11" t="s">
        <v>422</v>
      </c>
      <c r="D24" s="11">
        <v>212063043.10929999</v>
      </c>
      <c r="E24" s="11">
        <v>2179926.1850000001</v>
      </c>
      <c r="F24" s="11">
        <v>122544453.75</v>
      </c>
      <c r="G24" s="11">
        <v>336787423.04430002</v>
      </c>
    </row>
    <row r="25" spans="1:7" ht="12" customHeight="1" x14ac:dyDescent="0.2">
      <c r="A25" s="2" t="str">
        <f>"Dec "&amp;RIGHT(A7,4)</f>
        <v>Dec 2025</v>
      </c>
      <c r="B25" s="11">
        <v>201811568.73649999</v>
      </c>
      <c r="C25" s="11" t="s">
        <v>422</v>
      </c>
      <c r="D25" s="11">
        <v>201811568.73649999</v>
      </c>
      <c r="E25" s="11">
        <v>1581453.115</v>
      </c>
      <c r="F25" s="11">
        <v>102404438.45</v>
      </c>
      <c r="G25" s="11">
        <v>305797460.30150002</v>
      </c>
    </row>
    <row r="26" spans="1:7" ht="12" customHeight="1" x14ac:dyDescent="0.2">
      <c r="A26" s="2" t="str">
        <f>"Jan "&amp;RIGHT(A7,4)+1</f>
        <v>Jan 2026</v>
      </c>
      <c r="B26" s="11">
        <v>185672068.04960001</v>
      </c>
      <c r="C26" s="11" t="s">
        <v>422</v>
      </c>
      <c r="D26" s="11">
        <v>185672068.04960001</v>
      </c>
      <c r="E26" s="11">
        <v>3.9249999999999998</v>
      </c>
      <c r="F26" s="11">
        <v>63552194.670000002</v>
      </c>
      <c r="G26" s="11">
        <v>249224266.6446</v>
      </c>
    </row>
    <row r="27" spans="1:7" ht="12" customHeight="1" x14ac:dyDescent="0.2">
      <c r="A27" s="2" t="str">
        <f>"Feb "&amp;RIGHT(A7,4)+1</f>
        <v>Feb 2026</v>
      </c>
      <c r="B27" s="11">
        <v>157092513.1216</v>
      </c>
      <c r="C27" s="11" t="s">
        <v>422</v>
      </c>
      <c r="D27" s="11">
        <v>157092513.1216</v>
      </c>
      <c r="E27" s="11">
        <v>24</v>
      </c>
      <c r="F27" s="11">
        <v>52970870.07</v>
      </c>
      <c r="G27" s="11">
        <v>210063407.19159999</v>
      </c>
    </row>
    <row r="28" spans="1:7" ht="12" customHeight="1" x14ac:dyDescent="0.2">
      <c r="A28" s="2" t="str">
        <f>"Mar "&amp;RIGHT(A7,4)+1</f>
        <v>Mar 2026</v>
      </c>
      <c r="B28" s="11">
        <v>178246485.43059999</v>
      </c>
      <c r="C28" s="11" t="s">
        <v>422</v>
      </c>
      <c r="D28" s="11">
        <v>178246485.43059999</v>
      </c>
      <c r="E28" s="11">
        <v>144</v>
      </c>
      <c r="F28" s="11">
        <v>55478274.869999997</v>
      </c>
      <c r="G28" s="11">
        <v>233724904.30059999</v>
      </c>
    </row>
    <row r="29" spans="1:7" ht="12" customHeight="1" x14ac:dyDescent="0.2">
      <c r="A29" s="2" t="str">
        <f>"Apr "&amp;RIGHT(A7,4)+1</f>
        <v>Apr 2026</v>
      </c>
      <c r="B29" s="11">
        <v>122092531.8616</v>
      </c>
      <c r="C29" s="11" t="s">
        <v>422</v>
      </c>
      <c r="D29" s="11">
        <v>122092531.8616</v>
      </c>
      <c r="E29" s="11" t="s">
        <v>422</v>
      </c>
      <c r="F29" s="11">
        <v>83295088.920000002</v>
      </c>
      <c r="G29" s="11">
        <v>205387620.7816</v>
      </c>
    </row>
    <row r="30" spans="1:7" ht="12" customHeight="1" x14ac:dyDescent="0.2">
      <c r="A30" s="2" t="str">
        <f>"May "&amp;RIGHT(A7,4)+1</f>
        <v>May 2026</v>
      </c>
      <c r="B30" s="11">
        <v>87216860.949100003</v>
      </c>
      <c r="C30" s="11" t="s">
        <v>422</v>
      </c>
      <c r="D30" s="11">
        <v>87216860.949100003</v>
      </c>
      <c r="E30" s="11" t="s">
        <v>422</v>
      </c>
      <c r="F30" s="11">
        <v>111358219.34</v>
      </c>
      <c r="G30" s="11">
        <v>198575080.28909999</v>
      </c>
    </row>
    <row r="31" spans="1:7" ht="12" customHeight="1" x14ac:dyDescent="0.2">
      <c r="A31" s="2" t="str">
        <f>"Jun "&amp;RIGHT(A7,4)+1</f>
        <v>Jun 2026</v>
      </c>
      <c r="B31" s="11">
        <v>117466525.064</v>
      </c>
      <c r="C31" s="11" t="s">
        <v>422</v>
      </c>
      <c r="D31" s="11">
        <v>117466525.064</v>
      </c>
      <c r="E31" s="11" t="s">
        <v>422</v>
      </c>
      <c r="F31" s="11">
        <v>109790545.34999999</v>
      </c>
      <c r="G31" s="11">
        <v>227257070.414</v>
      </c>
    </row>
    <row r="32" spans="1:7" ht="12" customHeight="1" x14ac:dyDescent="0.2">
      <c r="A32" s="2" t="str">
        <f>"Jul "&amp;RIGHT(A7,4)+1</f>
        <v>Jul 2026</v>
      </c>
      <c r="B32" s="11" t="s">
        <v>422</v>
      </c>
      <c r="C32" s="11" t="s">
        <v>422</v>
      </c>
      <c r="D32" s="11" t="s">
        <v>422</v>
      </c>
      <c r="E32" s="11" t="s">
        <v>422</v>
      </c>
      <c r="F32" s="11" t="s">
        <v>422</v>
      </c>
      <c r="G32" s="11" t="s">
        <v>422</v>
      </c>
    </row>
    <row r="33" spans="1:7" ht="12" customHeight="1" x14ac:dyDescent="0.2">
      <c r="A33" s="2" t="str">
        <f>"Aug "&amp;RIGHT(A7,4)+1</f>
        <v>Aug 2026</v>
      </c>
      <c r="B33" s="11" t="s">
        <v>422</v>
      </c>
      <c r="C33" s="11" t="s">
        <v>422</v>
      </c>
      <c r="D33" s="11" t="s">
        <v>422</v>
      </c>
      <c r="E33" s="11" t="s">
        <v>422</v>
      </c>
      <c r="F33" s="11" t="s">
        <v>422</v>
      </c>
      <c r="G33" s="11" t="s">
        <v>422</v>
      </c>
    </row>
    <row r="34" spans="1:7" ht="12" customHeight="1" x14ac:dyDescent="0.2">
      <c r="A34" s="2" t="str">
        <f>"Sep "&amp;RIGHT(A7,4)+1</f>
        <v>Sep 2026</v>
      </c>
      <c r="B34" s="11" t="s">
        <v>422</v>
      </c>
      <c r="C34" s="11" t="s">
        <v>422</v>
      </c>
      <c r="D34" s="11" t="s">
        <v>422</v>
      </c>
      <c r="E34" s="11" t="s">
        <v>422</v>
      </c>
      <c r="F34" s="11" t="s">
        <v>422</v>
      </c>
      <c r="G34" s="11" t="s">
        <v>422</v>
      </c>
    </row>
    <row r="35" spans="1:7" ht="12" customHeight="1" x14ac:dyDescent="0.2">
      <c r="A35" s="12" t="s">
        <v>55</v>
      </c>
      <c r="B35" s="13">
        <v>1533788781.812</v>
      </c>
      <c r="C35" s="13" t="s">
        <v>422</v>
      </c>
      <c r="D35" s="13">
        <v>1533788781.812</v>
      </c>
      <c r="E35" s="13">
        <v>5620324.5350000001</v>
      </c>
      <c r="F35" s="13">
        <v>828305222.96000004</v>
      </c>
      <c r="G35" s="13">
        <v>2367714329.3070002</v>
      </c>
    </row>
    <row r="36" spans="1:7" ht="12" customHeight="1" x14ac:dyDescent="0.2">
      <c r="A36" s="14" t="str">
        <f>"Total "&amp;MID(A21,7,LEN(A21)-13)&amp;" Months"</f>
        <v>Total 9 Months</v>
      </c>
      <c r="B36" s="15">
        <v>1533788781.812</v>
      </c>
      <c r="C36" s="15" t="s">
        <v>422</v>
      </c>
      <c r="D36" s="15">
        <v>1533788781.812</v>
      </c>
      <c r="E36" s="15">
        <v>5620324.5350000001</v>
      </c>
      <c r="F36" s="15">
        <v>828305222.96000004</v>
      </c>
      <c r="G36" s="15">
        <v>2367714329.3070002</v>
      </c>
    </row>
    <row r="37" spans="1:7" ht="12" customHeight="1" x14ac:dyDescent="0.2">
      <c r="A37" s="75"/>
      <c r="B37" s="75"/>
      <c r="C37" s="75"/>
      <c r="D37" s="75"/>
      <c r="E37" s="75"/>
      <c r="F37" s="75"/>
      <c r="G37" s="75"/>
    </row>
    <row r="38" spans="1:7" ht="69.95" customHeight="1" x14ac:dyDescent="0.2">
      <c r="A38" s="76" t="s">
        <v>381</v>
      </c>
      <c r="B38" s="76"/>
      <c r="C38" s="76"/>
      <c r="D38" s="76"/>
      <c r="E38" s="76"/>
      <c r="F38" s="76"/>
      <c r="G38" s="76"/>
    </row>
  </sheetData>
  <mergeCells count="14">
    <mergeCell ref="A38:G38"/>
    <mergeCell ref="G3:G5"/>
    <mergeCell ref="B4:B5"/>
    <mergeCell ref="C4:C5"/>
    <mergeCell ref="D4:D5"/>
    <mergeCell ref="B6:G6"/>
    <mergeCell ref="A37:G37"/>
    <mergeCell ref="A1:F1"/>
    <mergeCell ref="A2:F2"/>
    <mergeCell ref="A3:A5"/>
    <mergeCell ref="B3:D3"/>
    <mergeCell ref="E3:F3"/>
    <mergeCell ref="E4:E5"/>
    <mergeCell ref="F4:F5"/>
  </mergeCells>
  <phoneticPr fontId="0" type="noConversion"/>
  <pageMargins left="0.75" right="0.5" top="0.75" bottom="0.5" header="0.5" footer="0.25"/>
  <pageSetup orientation="landscape"/>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pageSetUpPr fitToPage="1"/>
  </sheetPr>
  <dimension ref="A1:H37"/>
  <sheetViews>
    <sheetView showGridLines="0" workbookViewId="0">
      <selection sqref="A1:G1"/>
    </sheetView>
  </sheetViews>
  <sheetFormatPr defaultRowHeight="12.75" x14ac:dyDescent="0.2"/>
  <cols>
    <col min="1" max="1" width="12.140625" customWidth="1"/>
    <col min="2" max="2" width="11.7109375" customWidth="1"/>
    <col min="3" max="8" width="11.42578125" customWidth="1"/>
  </cols>
  <sheetData>
    <row r="1" spans="1:8" ht="12" customHeight="1" x14ac:dyDescent="0.2">
      <c r="A1" s="81" t="s">
        <v>426</v>
      </c>
      <c r="B1" s="81"/>
      <c r="C1" s="81"/>
      <c r="D1" s="81"/>
      <c r="E1" s="81"/>
      <c r="F1" s="81"/>
      <c r="G1" s="81"/>
      <c r="H1" s="73">
        <v>46276</v>
      </c>
    </row>
    <row r="2" spans="1:8" ht="12" customHeight="1" x14ac:dyDescent="0.2">
      <c r="A2" s="82" t="s">
        <v>250</v>
      </c>
      <c r="B2" s="82"/>
      <c r="C2" s="82"/>
      <c r="D2" s="82"/>
      <c r="E2" s="82"/>
      <c r="F2" s="82"/>
      <c r="G2" s="82"/>
      <c r="H2" s="1"/>
    </row>
    <row r="3" spans="1:8" ht="24" customHeight="1" x14ac:dyDescent="0.2">
      <c r="A3" s="77" t="s">
        <v>50</v>
      </c>
      <c r="B3" s="79" t="s">
        <v>320</v>
      </c>
      <c r="C3" s="79" t="s">
        <v>259</v>
      </c>
      <c r="D3" s="84" t="s">
        <v>53</v>
      </c>
      <c r="E3" s="80"/>
      <c r="F3" s="84" t="s">
        <v>185</v>
      </c>
      <c r="G3" s="84"/>
      <c r="H3" s="84"/>
    </row>
    <row r="4" spans="1:8" ht="24" customHeight="1" x14ac:dyDescent="0.2">
      <c r="A4" s="78"/>
      <c r="B4" s="80"/>
      <c r="C4" s="80"/>
      <c r="D4" s="10" t="s">
        <v>251</v>
      </c>
      <c r="E4" s="10" t="s">
        <v>338</v>
      </c>
      <c r="F4" s="10" t="s">
        <v>370</v>
      </c>
      <c r="G4" s="10" t="s">
        <v>252</v>
      </c>
      <c r="H4" s="9" t="s">
        <v>55</v>
      </c>
    </row>
    <row r="5" spans="1:8" ht="12" customHeight="1" x14ac:dyDescent="0.2">
      <c r="A5" s="1"/>
      <c r="B5" s="75" t="str">
        <f>REPT("-",78)&amp;" Dollars "&amp;REPT("-",78)</f>
        <v>------------------------------------------------------------------------------ Dollars ------------------------------------------------------------------------------</v>
      </c>
      <c r="C5" s="75"/>
      <c r="D5" s="75"/>
      <c r="E5" s="75"/>
      <c r="F5" s="75"/>
      <c r="G5" s="75"/>
      <c r="H5" s="75"/>
    </row>
    <row r="6" spans="1:8" ht="12" customHeight="1" x14ac:dyDescent="0.2">
      <c r="A6" s="3" t="s">
        <v>423</v>
      </c>
    </row>
    <row r="7" spans="1:8" ht="12" customHeight="1" x14ac:dyDescent="0.2">
      <c r="A7" s="2" t="str">
        <f>"Oct "&amp;RIGHT(A6,4)-1</f>
        <v>Oct 2024</v>
      </c>
      <c r="B7" s="11">
        <v>8539958890</v>
      </c>
      <c r="C7" s="11" t="s">
        <v>422</v>
      </c>
      <c r="D7" s="11">
        <v>1206412272</v>
      </c>
      <c r="E7" s="11">
        <v>23640029.861499999</v>
      </c>
      <c r="F7" s="11">
        <v>7840552.2419999996</v>
      </c>
      <c r="G7" s="11">
        <v>112322.34</v>
      </c>
      <c r="H7" s="11">
        <v>7952874.5820000004</v>
      </c>
    </row>
    <row r="8" spans="1:8" ht="12" customHeight="1" x14ac:dyDescent="0.2">
      <c r="A8" s="2" t="str">
        <f>"Nov "&amp;RIGHT(A6,4)-1</f>
        <v>Nov 2024</v>
      </c>
      <c r="B8" s="11">
        <v>8394969498</v>
      </c>
      <c r="C8" s="11" t="s">
        <v>422</v>
      </c>
      <c r="D8" s="11">
        <v>601994417</v>
      </c>
      <c r="E8" s="11">
        <v>23617313.781399999</v>
      </c>
      <c r="F8" s="11">
        <v>7816431.8613</v>
      </c>
      <c r="G8" s="11">
        <v>157733.42000000001</v>
      </c>
      <c r="H8" s="11">
        <v>7974165.2812999999</v>
      </c>
    </row>
    <row r="9" spans="1:8" ht="12" customHeight="1" x14ac:dyDescent="0.2">
      <c r="A9" s="2" t="str">
        <f>"Dec "&amp;RIGHT(A6,4)-1</f>
        <v>Dec 2024</v>
      </c>
      <c r="B9" s="11">
        <v>9670294344</v>
      </c>
      <c r="C9" s="11">
        <v>10254443</v>
      </c>
      <c r="D9" s="11">
        <v>588481758</v>
      </c>
      <c r="E9" s="11">
        <v>22913652.0517</v>
      </c>
      <c r="F9" s="11">
        <v>14693635.716</v>
      </c>
      <c r="G9" s="11">
        <v>77135.5</v>
      </c>
      <c r="H9" s="11">
        <v>14770771.216</v>
      </c>
    </row>
    <row r="10" spans="1:8" ht="12" customHeight="1" x14ac:dyDescent="0.2">
      <c r="A10" s="2" t="str">
        <f>"Jan "&amp;RIGHT(A6,4)</f>
        <v>Jan 2025</v>
      </c>
      <c r="B10" s="11">
        <v>7995878053</v>
      </c>
      <c r="C10" s="11" t="s">
        <v>422</v>
      </c>
      <c r="D10" s="11">
        <v>594384834</v>
      </c>
      <c r="E10" s="11">
        <v>23061701.972899999</v>
      </c>
      <c r="F10" s="11">
        <v>8331152.9199000001</v>
      </c>
      <c r="G10" s="11">
        <v>44887.12</v>
      </c>
      <c r="H10" s="11">
        <v>8376040.0399000002</v>
      </c>
    </row>
    <row r="11" spans="1:8" ht="12" customHeight="1" x14ac:dyDescent="0.2">
      <c r="A11" s="2" t="str">
        <f>"Feb "&amp;RIGHT(A6,4)</f>
        <v>Feb 2025</v>
      </c>
      <c r="B11" s="11">
        <v>7940917238</v>
      </c>
      <c r="C11" s="11" t="s">
        <v>422</v>
      </c>
      <c r="D11" s="11">
        <v>566996184</v>
      </c>
      <c r="E11" s="11">
        <v>23199240.335299999</v>
      </c>
      <c r="F11" s="11">
        <v>7769969.1153999995</v>
      </c>
      <c r="G11" s="11" t="s">
        <v>422</v>
      </c>
      <c r="H11" s="11">
        <v>7769969.1153999995</v>
      </c>
    </row>
    <row r="12" spans="1:8" ht="12" customHeight="1" x14ac:dyDescent="0.2">
      <c r="A12" s="2" t="str">
        <f>"Mar "&amp;RIGHT(A6,4)</f>
        <v>Mar 2025</v>
      </c>
      <c r="B12" s="11">
        <v>9378456445</v>
      </c>
      <c r="C12" s="11">
        <v>5925816</v>
      </c>
      <c r="D12" s="11">
        <v>575755801</v>
      </c>
      <c r="E12" s="11">
        <v>23931240.005399998</v>
      </c>
      <c r="F12" s="11">
        <v>17962771.720800001</v>
      </c>
      <c r="G12" s="11" t="s">
        <v>422</v>
      </c>
      <c r="H12" s="11">
        <v>17962771.720800001</v>
      </c>
    </row>
    <row r="13" spans="1:8" ht="12" customHeight="1" x14ac:dyDescent="0.2">
      <c r="A13" s="2" t="str">
        <f>"Apr "&amp;RIGHT(A6,4)</f>
        <v>Apr 2025</v>
      </c>
      <c r="B13" s="11">
        <v>7946955580</v>
      </c>
      <c r="C13" s="11" t="s">
        <v>422</v>
      </c>
      <c r="D13" s="11">
        <v>605572415</v>
      </c>
      <c r="E13" s="11">
        <v>23467497.645500001</v>
      </c>
      <c r="F13" s="11">
        <v>8377958.6240999997</v>
      </c>
      <c r="G13" s="11">
        <v>129257.7</v>
      </c>
      <c r="H13" s="11">
        <v>8507216.3241000008</v>
      </c>
    </row>
    <row r="14" spans="1:8" ht="12" customHeight="1" x14ac:dyDescent="0.2">
      <c r="A14" s="2" t="str">
        <f>"May "&amp;RIGHT(A6,4)</f>
        <v>May 2025</v>
      </c>
      <c r="B14" s="11">
        <v>7900984021</v>
      </c>
      <c r="C14" s="11" t="s">
        <v>422</v>
      </c>
      <c r="D14" s="11">
        <v>577595598</v>
      </c>
      <c r="E14" s="11">
        <v>23530733.575599998</v>
      </c>
      <c r="F14" s="11">
        <v>8539480.3169999998</v>
      </c>
      <c r="G14" s="11" t="s">
        <v>422</v>
      </c>
      <c r="H14" s="11">
        <v>8539480.3169999998</v>
      </c>
    </row>
    <row r="15" spans="1:8" ht="12" customHeight="1" x14ac:dyDescent="0.2">
      <c r="A15" s="2" t="str">
        <f>"Jun "&amp;RIGHT(A6,4)</f>
        <v>Jun 2025</v>
      </c>
      <c r="B15" s="11">
        <v>9334313115</v>
      </c>
      <c r="C15" s="11">
        <v>16376792</v>
      </c>
      <c r="D15" s="11">
        <v>592079708</v>
      </c>
      <c r="E15" s="11">
        <v>23163139.802099999</v>
      </c>
      <c r="F15" s="11">
        <v>22608669.822700001</v>
      </c>
      <c r="G15" s="11" t="s">
        <v>422</v>
      </c>
      <c r="H15" s="11">
        <v>22608669.822700001</v>
      </c>
    </row>
    <row r="16" spans="1:8" ht="12" customHeight="1" x14ac:dyDescent="0.2">
      <c r="A16" s="2" t="str">
        <f>"Jul "&amp;RIGHT(A6,4)</f>
        <v>Jul 2025</v>
      </c>
      <c r="B16" s="11">
        <v>7851535921</v>
      </c>
      <c r="C16" s="11" t="s">
        <v>422</v>
      </c>
      <c r="D16" s="11">
        <v>585615431</v>
      </c>
      <c r="E16" s="11">
        <v>23425509.7663</v>
      </c>
      <c r="F16" s="11">
        <v>9025981.1764000002</v>
      </c>
      <c r="G16" s="11">
        <v>1991490.83</v>
      </c>
      <c r="H16" s="11">
        <v>11017472.0064</v>
      </c>
    </row>
    <row r="17" spans="1:8" ht="12" customHeight="1" x14ac:dyDescent="0.2">
      <c r="A17" s="2" t="str">
        <f>"Aug "&amp;RIGHT(A6,4)</f>
        <v>Aug 2025</v>
      </c>
      <c r="B17" s="11">
        <v>7819790595</v>
      </c>
      <c r="C17" s="11" t="s">
        <v>422</v>
      </c>
      <c r="D17" s="11">
        <v>575065585</v>
      </c>
      <c r="E17" s="11">
        <v>22694676.360599998</v>
      </c>
      <c r="F17" s="11">
        <v>9003689.3957000002</v>
      </c>
      <c r="G17" s="11">
        <v>24052.42</v>
      </c>
      <c r="H17" s="11">
        <v>9027741.8157000002</v>
      </c>
    </row>
    <row r="18" spans="1:8" ht="12" customHeight="1" x14ac:dyDescent="0.2">
      <c r="A18" s="2" t="str">
        <f>"Sep "&amp;RIGHT(A6,4)</f>
        <v>Sep 2025</v>
      </c>
      <c r="B18" s="11">
        <v>9813350904</v>
      </c>
      <c r="C18" s="11">
        <v>15159174</v>
      </c>
      <c r="D18" s="11">
        <v>723670031</v>
      </c>
      <c r="E18" s="11">
        <v>95406939.265900001</v>
      </c>
      <c r="F18" s="11">
        <v>52382209.184199996</v>
      </c>
      <c r="G18" s="11">
        <v>116319.53</v>
      </c>
      <c r="H18" s="11">
        <v>52498528.714199997</v>
      </c>
    </row>
    <row r="19" spans="1:8" ht="12" customHeight="1" x14ac:dyDescent="0.2">
      <c r="A19" s="12" t="s">
        <v>55</v>
      </c>
      <c r="B19" s="13">
        <v>102587404604</v>
      </c>
      <c r="C19" s="13">
        <v>47716225</v>
      </c>
      <c r="D19" s="13">
        <v>7793624034</v>
      </c>
      <c r="E19" s="13">
        <v>352051674.4242</v>
      </c>
      <c r="F19" s="13">
        <v>174352502.09549999</v>
      </c>
      <c r="G19" s="13">
        <v>2653198.86</v>
      </c>
      <c r="H19" s="13">
        <v>177005700.95550001</v>
      </c>
    </row>
    <row r="20" spans="1:8" ht="12" customHeight="1" x14ac:dyDescent="0.2">
      <c r="A20" s="14" t="s">
        <v>424</v>
      </c>
      <c r="B20" s="15">
        <v>77102727184</v>
      </c>
      <c r="C20" s="15">
        <v>32557051</v>
      </c>
      <c r="D20" s="15">
        <v>5909272987</v>
      </c>
      <c r="E20" s="15">
        <v>210524549.0314</v>
      </c>
      <c r="F20" s="15">
        <v>103940622.3392</v>
      </c>
      <c r="G20" s="15">
        <v>521336.08</v>
      </c>
      <c r="H20" s="15">
        <v>104461958.4192</v>
      </c>
    </row>
    <row r="21" spans="1:8" ht="12" customHeight="1" x14ac:dyDescent="0.2">
      <c r="A21" s="3" t="str">
        <f>"FY "&amp;RIGHT(A6,4)+1</f>
        <v>FY 2026</v>
      </c>
    </row>
    <row r="22" spans="1:8" ht="12" customHeight="1" x14ac:dyDescent="0.2">
      <c r="A22" s="2" t="str">
        <f>"Oct "&amp;RIGHT(A6,4)</f>
        <v>Oct 2025</v>
      </c>
      <c r="B22" s="11">
        <v>7806754292</v>
      </c>
      <c r="C22" s="11" t="s">
        <v>422</v>
      </c>
      <c r="D22" s="11">
        <v>1113245498</v>
      </c>
      <c r="E22" s="11">
        <v>23215852.9285</v>
      </c>
      <c r="F22" s="11">
        <v>10071175.1362</v>
      </c>
      <c r="G22" s="11">
        <v>55295.4</v>
      </c>
      <c r="H22" s="11">
        <v>10126470.5362</v>
      </c>
    </row>
    <row r="23" spans="1:8" ht="12" customHeight="1" x14ac:dyDescent="0.2">
      <c r="A23" s="2" t="str">
        <f>"Nov "&amp;RIGHT(A6,4)</f>
        <v>Nov 2025</v>
      </c>
      <c r="B23" s="11">
        <v>7688586176</v>
      </c>
      <c r="C23" s="11" t="s">
        <v>422</v>
      </c>
      <c r="D23" s="11">
        <v>596259755</v>
      </c>
      <c r="E23" s="11">
        <v>23717999.003600001</v>
      </c>
      <c r="F23" s="11">
        <v>10160055.955700001</v>
      </c>
      <c r="G23" s="11">
        <v>68518.2</v>
      </c>
      <c r="H23" s="11">
        <v>10228574.1557</v>
      </c>
    </row>
    <row r="24" spans="1:8" ht="12" customHeight="1" x14ac:dyDescent="0.2">
      <c r="A24" s="2" t="str">
        <f>"Dec "&amp;RIGHT(A6,4)</f>
        <v>Dec 2025</v>
      </c>
      <c r="B24" s="11">
        <v>8728662946</v>
      </c>
      <c r="C24" s="11">
        <v>11170665</v>
      </c>
      <c r="D24" s="11">
        <v>627966452</v>
      </c>
      <c r="E24" s="11">
        <v>52301921.992399998</v>
      </c>
      <c r="F24" s="11">
        <v>20753401.689100001</v>
      </c>
      <c r="G24" s="11" t="s">
        <v>422</v>
      </c>
      <c r="H24" s="11">
        <v>20753401.689100001</v>
      </c>
    </row>
    <row r="25" spans="1:8" ht="12" customHeight="1" x14ac:dyDescent="0.2">
      <c r="A25" s="2" t="str">
        <f>"Jan "&amp;RIGHT(A6,4)+1</f>
        <v>Jan 2026</v>
      </c>
      <c r="B25" s="11">
        <v>7286742105</v>
      </c>
      <c r="C25" s="11" t="s">
        <v>422</v>
      </c>
      <c r="D25" s="11">
        <v>592265566</v>
      </c>
      <c r="E25" s="11">
        <v>22068874.421</v>
      </c>
      <c r="F25" s="11">
        <v>9345623.4485999998</v>
      </c>
      <c r="G25" s="11" t="s">
        <v>422</v>
      </c>
      <c r="H25" s="11">
        <v>9345623.4485999998</v>
      </c>
    </row>
    <row r="26" spans="1:8" ht="12" customHeight="1" x14ac:dyDescent="0.2">
      <c r="A26" s="2" t="str">
        <f>"Feb "&amp;RIGHT(A6,4)+1</f>
        <v>Feb 2026</v>
      </c>
      <c r="B26" s="11">
        <v>7155117628</v>
      </c>
      <c r="C26" s="11" t="s">
        <v>422</v>
      </c>
      <c r="D26" s="11">
        <v>545943528</v>
      </c>
      <c r="E26" s="11">
        <v>23212098.3178</v>
      </c>
      <c r="F26" s="11">
        <v>9310964.8687999994</v>
      </c>
      <c r="G26" s="11" t="s">
        <v>422</v>
      </c>
      <c r="H26" s="11">
        <v>9310964.8687999994</v>
      </c>
    </row>
    <row r="27" spans="1:8" ht="12" customHeight="1" x14ac:dyDescent="0.2">
      <c r="A27" s="2" t="str">
        <f>"Mar "&amp;RIGHT(A6,4)+1</f>
        <v>Mar 2026</v>
      </c>
      <c r="B27" s="11">
        <v>8416602676</v>
      </c>
      <c r="C27" s="11">
        <v>11579487</v>
      </c>
      <c r="D27" s="11">
        <v>591850364</v>
      </c>
      <c r="E27" s="11">
        <v>55526834.803099997</v>
      </c>
      <c r="F27" s="11">
        <v>19993176.8125</v>
      </c>
      <c r="G27" s="11" t="s">
        <v>422</v>
      </c>
      <c r="H27" s="11">
        <v>19993176.8125</v>
      </c>
    </row>
    <row r="28" spans="1:8" ht="12" customHeight="1" x14ac:dyDescent="0.2">
      <c r="A28" s="2" t="str">
        <f>"Apr "&amp;RIGHT(A6,4)+1</f>
        <v>Apr 2026</v>
      </c>
      <c r="B28" s="11">
        <v>6954043631</v>
      </c>
      <c r="C28" s="11" t="s">
        <v>422</v>
      </c>
      <c r="D28" s="11">
        <v>563184526</v>
      </c>
      <c r="E28" s="11">
        <v>23157735.3301</v>
      </c>
      <c r="F28" s="11">
        <v>9477133.6614999995</v>
      </c>
      <c r="G28" s="11" t="s">
        <v>422</v>
      </c>
      <c r="H28" s="11">
        <v>9477133.6614999995</v>
      </c>
    </row>
    <row r="29" spans="1:8" ht="12" customHeight="1" x14ac:dyDescent="0.2">
      <c r="A29" s="2" t="str">
        <f>"May "&amp;RIGHT(A6,4)+1</f>
        <v>May 2026</v>
      </c>
      <c r="B29" s="11">
        <v>6867030529</v>
      </c>
      <c r="C29" s="11" t="s">
        <v>422</v>
      </c>
      <c r="D29" s="11">
        <v>560048588.42859995</v>
      </c>
      <c r="E29" s="11">
        <v>23490035.872200001</v>
      </c>
      <c r="F29" s="11">
        <v>9221448.5369000006</v>
      </c>
      <c r="G29" s="11" t="s">
        <v>422</v>
      </c>
      <c r="H29" s="11">
        <v>9221448.5369000006</v>
      </c>
    </row>
    <row r="30" spans="1:8" ht="12" customHeight="1" x14ac:dyDescent="0.2">
      <c r="A30" s="2" t="str">
        <f>"Jun "&amp;RIGHT(A6,4)+1</f>
        <v>Jun 2026</v>
      </c>
      <c r="B30" s="11">
        <v>8249143852</v>
      </c>
      <c r="C30" s="11">
        <v>-2395932</v>
      </c>
      <c r="D30" s="11">
        <v>631074698.67859995</v>
      </c>
      <c r="E30" s="11">
        <v>26146128.84</v>
      </c>
      <c r="F30" s="11">
        <v>21690666.923999999</v>
      </c>
      <c r="G30" s="11" t="s">
        <v>422</v>
      </c>
      <c r="H30" s="11">
        <v>21690666.923999999</v>
      </c>
    </row>
    <row r="31" spans="1:8" ht="12" customHeight="1" x14ac:dyDescent="0.2">
      <c r="A31" s="2" t="str">
        <f>"Jul "&amp;RIGHT(A6,4)+1</f>
        <v>Jul 2026</v>
      </c>
      <c r="B31" s="11" t="s">
        <v>422</v>
      </c>
      <c r="C31" s="11" t="s">
        <v>422</v>
      </c>
      <c r="D31" s="11" t="s">
        <v>422</v>
      </c>
      <c r="E31" s="11" t="s">
        <v>422</v>
      </c>
      <c r="F31" s="11" t="s">
        <v>422</v>
      </c>
      <c r="G31" s="11" t="s">
        <v>422</v>
      </c>
      <c r="H31" s="11" t="s">
        <v>422</v>
      </c>
    </row>
    <row r="32" spans="1:8" ht="12" customHeight="1" x14ac:dyDescent="0.2">
      <c r="A32" s="2" t="str">
        <f>"Aug "&amp;RIGHT(A6,4)+1</f>
        <v>Aug 2026</v>
      </c>
      <c r="B32" s="11" t="s">
        <v>422</v>
      </c>
      <c r="C32" s="11" t="s">
        <v>422</v>
      </c>
      <c r="D32" s="11" t="s">
        <v>422</v>
      </c>
      <c r="E32" s="11" t="s">
        <v>422</v>
      </c>
      <c r="F32" s="11" t="s">
        <v>422</v>
      </c>
      <c r="G32" s="11" t="s">
        <v>422</v>
      </c>
      <c r="H32" s="11" t="s">
        <v>422</v>
      </c>
    </row>
    <row r="33" spans="1:8" ht="12" customHeight="1" x14ac:dyDescent="0.2">
      <c r="A33" s="2" t="str">
        <f>"Sep "&amp;RIGHT(A6,4)+1</f>
        <v>Sep 2026</v>
      </c>
      <c r="B33" s="11" t="s">
        <v>422</v>
      </c>
      <c r="C33" s="11" t="s">
        <v>422</v>
      </c>
      <c r="D33" s="11" t="s">
        <v>422</v>
      </c>
      <c r="E33" s="11" t="s">
        <v>422</v>
      </c>
      <c r="F33" s="11" t="s">
        <v>422</v>
      </c>
      <c r="G33" s="11" t="s">
        <v>422</v>
      </c>
      <c r="H33" s="11" t="s">
        <v>422</v>
      </c>
    </row>
    <row r="34" spans="1:8" ht="12" customHeight="1" x14ac:dyDescent="0.2">
      <c r="A34" s="12" t="s">
        <v>55</v>
      </c>
      <c r="B34" s="13">
        <v>69152683835</v>
      </c>
      <c r="C34" s="13">
        <v>20354220</v>
      </c>
      <c r="D34" s="13">
        <v>5821838976.1071997</v>
      </c>
      <c r="E34" s="13">
        <v>272837481.50870001</v>
      </c>
      <c r="F34" s="13">
        <v>120023647.0333</v>
      </c>
      <c r="G34" s="13">
        <v>123813.6</v>
      </c>
      <c r="H34" s="13">
        <v>120147460.63330001</v>
      </c>
    </row>
    <row r="35" spans="1:8" ht="12" customHeight="1" x14ac:dyDescent="0.2">
      <c r="A35" s="14" t="str">
        <f>"Total "&amp;MID(A20,7,LEN(A20)-13)&amp;" Months"</f>
        <v>Total 9 Months</v>
      </c>
      <c r="B35" s="15">
        <v>69152683835</v>
      </c>
      <c r="C35" s="15">
        <v>20354220</v>
      </c>
      <c r="D35" s="15">
        <v>5821838976.1071997</v>
      </c>
      <c r="E35" s="15">
        <v>272837481.50870001</v>
      </c>
      <c r="F35" s="15">
        <v>120023647.0333</v>
      </c>
      <c r="G35" s="15">
        <v>123813.6</v>
      </c>
      <c r="H35" s="15">
        <v>120147460.63330001</v>
      </c>
    </row>
    <row r="36" spans="1:8" ht="12" customHeight="1" x14ac:dyDescent="0.2">
      <c r="A36" s="75"/>
      <c r="B36" s="75"/>
      <c r="C36" s="75"/>
      <c r="D36" s="75"/>
      <c r="E36" s="75"/>
      <c r="F36" s="75"/>
      <c r="G36" s="75"/>
      <c r="H36" s="75"/>
    </row>
    <row r="37" spans="1:8" ht="84" customHeight="1" x14ac:dyDescent="0.2">
      <c r="A37" s="76" t="s">
        <v>380</v>
      </c>
      <c r="B37" s="76"/>
      <c r="C37" s="76"/>
      <c r="D37" s="76"/>
      <c r="E37" s="76"/>
      <c r="F37" s="76"/>
      <c r="G37" s="76"/>
      <c r="H37" s="76"/>
    </row>
  </sheetData>
  <mergeCells count="10">
    <mergeCell ref="A37:H37"/>
    <mergeCell ref="B5:H5"/>
    <mergeCell ref="A36:H36"/>
    <mergeCell ref="A1:G1"/>
    <mergeCell ref="A2:G2"/>
    <mergeCell ref="A3:A4"/>
    <mergeCell ref="C3:C4"/>
    <mergeCell ref="D3:E3"/>
    <mergeCell ref="F3:H3"/>
    <mergeCell ref="B3:B4"/>
  </mergeCells>
  <phoneticPr fontId="0" type="noConversion"/>
  <pageMargins left="0.75" right="0.5" top="0.75" bottom="0.5" header="0.5" footer="0.25"/>
  <pageSetup orientation="landscape"/>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pageSetUpPr fitToPage="1"/>
  </sheetPr>
  <dimension ref="A1:I37"/>
  <sheetViews>
    <sheetView showGridLines="0" workbookViewId="0">
      <selection sqref="A1:H1"/>
    </sheetView>
  </sheetViews>
  <sheetFormatPr defaultRowHeight="12.75" x14ac:dyDescent="0.2"/>
  <cols>
    <col min="1" max="1" width="12.140625" customWidth="1"/>
    <col min="2" max="9" width="11.42578125" customWidth="1"/>
  </cols>
  <sheetData>
    <row r="1" spans="1:9" ht="12" customHeight="1" x14ac:dyDescent="0.2">
      <c r="A1" s="81" t="s">
        <v>426</v>
      </c>
      <c r="B1" s="81"/>
      <c r="C1" s="81"/>
      <c r="D1" s="81"/>
      <c r="E1" s="81"/>
      <c r="F1" s="81"/>
      <c r="G1" s="81"/>
      <c r="H1" s="81"/>
      <c r="I1" s="73">
        <v>46276</v>
      </c>
    </row>
    <row r="2" spans="1:9" ht="12" customHeight="1" x14ac:dyDescent="0.2">
      <c r="A2" s="82" t="s">
        <v>253</v>
      </c>
      <c r="B2" s="82"/>
      <c r="C2" s="82"/>
      <c r="D2" s="82"/>
      <c r="E2" s="82"/>
      <c r="F2" s="82"/>
      <c r="G2" s="82"/>
      <c r="H2" s="82"/>
      <c r="I2" s="1"/>
    </row>
    <row r="3" spans="1:9" ht="24" customHeight="1" x14ac:dyDescent="0.2">
      <c r="A3" s="77" t="s">
        <v>50</v>
      </c>
      <c r="B3" s="84" t="s">
        <v>254</v>
      </c>
      <c r="C3" s="84"/>
      <c r="D3" s="84"/>
      <c r="E3" s="84"/>
      <c r="F3" s="84"/>
      <c r="G3" s="84"/>
      <c r="H3" s="80"/>
      <c r="I3" s="83" t="s">
        <v>52</v>
      </c>
    </row>
    <row r="4" spans="1:9" ht="24" customHeight="1" x14ac:dyDescent="0.2">
      <c r="A4" s="78"/>
      <c r="B4" s="10" t="s">
        <v>186</v>
      </c>
      <c r="C4" s="10" t="s">
        <v>187</v>
      </c>
      <c r="D4" s="10" t="s">
        <v>188</v>
      </c>
      <c r="E4" s="10" t="s">
        <v>171</v>
      </c>
      <c r="F4" s="10" t="s">
        <v>189</v>
      </c>
      <c r="G4" s="10" t="s">
        <v>190</v>
      </c>
      <c r="H4" s="10" t="s">
        <v>55</v>
      </c>
      <c r="I4" s="84"/>
    </row>
    <row r="5" spans="1:9" ht="12" customHeight="1" x14ac:dyDescent="0.2">
      <c r="A5" s="1"/>
      <c r="B5" s="75" t="str">
        <f>REPT("-",90)&amp;" Dollars "&amp;REPT("-",90)</f>
        <v>------------------------------------------------------------------------------------------ Dollars ------------------------------------------------------------------------------------------</v>
      </c>
      <c r="C5" s="75"/>
      <c r="D5" s="75"/>
      <c r="E5" s="75"/>
      <c r="F5" s="75"/>
      <c r="G5" s="75"/>
      <c r="H5" s="75"/>
      <c r="I5" s="75"/>
    </row>
    <row r="6" spans="1:9" ht="12" customHeight="1" x14ac:dyDescent="0.2">
      <c r="A6" s="3" t="s">
        <v>423</v>
      </c>
    </row>
    <row r="7" spans="1:9" ht="12" customHeight="1" x14ac:dyDescent="0.2">
      <c r="A7" s="2" t="str">
        <f>"Oct "&amp;RIGHT(A6,4)-1</f>
        <v>Oct 2024</v>
      </c>
      <c r="B7" s="11">
        <v>2242922114.1300001</v>
      </c>
      <c r="C7" s="11" t="s">
        <v>422</v>
      </c>
      <c r="D7" s="11">
        <v>712118728.71000004</v>
      </c>
      <c r="E7" s="11">
        <v>387883485.20999998</v>
      </c>
      <c r="F7" s="11">
        <v>556347.93999999994</v>
      </c>
      <c r="G7" s="11" t="s">
        <v>422</v>
      </c>
      <c r="H7" s="11">
        <v>3343480675.9899998</v>
      </c>
      <c r="I7" s="11">
        <v>478650.8</v>
      </c>
    </row>
    <row r="8" spans="1:9" ht="12" customHeight="1" x14ac:dyDescent="0.2">
      <c r="A8" s="2" t="str">
        <f>"Nov "&amp;RIGHT(A6,4)-1</f>
        <v>Nov 2024</v>
      </c>
      <c r="B8" s="11">
        <v>1717396859.02</v>
      </c>
      <c r="C8" s="11" t="s">
        <v>422</v>
      </c>
      <c r="D8" s="11">
        <v>557833944.03999996</v>
      </c>
      <c r="E8" s="11">
        <v>311241482.48000002</v>
      </c>
      <c r="F8" s="11">
        <v>72573.600000000006</v>
      </c>
      <c r="G8" s="11" t="s">
        <v>422</v>
      </c>
      <c r="H8" s="11">
        <v>2586544859.1399999</v>
      </c>
      <c r="I8" s="11">
        <v>378887.96</v>
      </c>
    </row>
    <row r="9" spans="1:9" ht="12" customHeight="1" x14ac:dyDescent="0.2">
      <c r="A9" s="2" t="str">
        <f>"Dec "&amp;RIGHT(A6,4)-1</f>
        <v>Dec 2024</v>
      </c>
      <c r="B9" s="11">
        <v>1550213751.3900001</v>
      </c>
      <c r="C9" s="11" t="s">
        <v>422</v>
      </c>
      <c r="D9" s="11">
        <v>495048768.44999999</v>
      </c>
      <c r="E9" s="11">
        <v>372669617.10000002</v>
      </c>
      <c r="F9" s="11">
        <v>2859572.08</v>
      </c>
      <c r="G9" s="11">
        <v>148830366</v>
      </c>
      <c r="H9" s="11">
        <v>2569622075.02</v>
      </c>
      <c r="I9" s="11">
        <v>334721.40000000002</v>
      </c>
    </row>
    <row r="10" spans="1:9" ht="12" customHeight="1" x14ac:dyDescent="0.2">
      <c r="A10" s="2" t="str">
        <f>"Jan "&amp;RIGHT(A6,4)</f>
        <v>Jan 2025</v>
      </c>
      <c r="B10" s="11">
        <v>1798238051.6199999</v>
      </c>
      <c r="C10" s="11" t="s">
        <v>422</v>
      </c>
      <c r="D10" s="11">
        <v>553155404.98000002</v>
      </c>
      <c r="E10" s="11">
        <v>336182160.82999998</v>
      </c>
      <c r="F10" s="11">
        <v>180232.45</v>
      </c>
      <c r="G10" s="11" t="s">
        <v>422</v>
      </c>
      <c r="H10" s="11">
        <v>2687755849.8800001</v>
      </c>
      <c r="I10" s="11">
        <v>412914.82</v>
      </c>
    </row>
    <row r="11" spans="1:9" ht="12" customHeight="1" x14ac:dyDescent="0.2">
      <c r="A11" s="2" t="str">
        <f>"Feb "&amp;RIGHT(A6,4)</f>
        <v>Feb 2025</v>
      </c>
      <c r="B11" s="11">
        <v>1820127903.99</v>
      </c>
      <c r="C11" s="11" t="s">
        <v>422</v>
      </c>
      <c r="D11" s="11">
        <v>581999098.66999996</v>
      </c>
      <c r="E11" s="11">
        <v>336176163.93000001</v>
      </c>
      <c r="F11" s="11">
        <v>318835.65999999997</v>
      </c>
      <c r="G11" s="11" t="s">
        <v>422</v>
      </c>
      <c r="H11" s="11">
        <v>2738622002.25</v>
      </c>
      <c r="I11" s="11">
        <v>389433.81</v>
      </c>
    </row>
    <row r="12" spans="1:9" ht="12" customHeight="1" x14ac:dyDescent="0.2">
      <c r="A12" s="2" t="str">
        <f>"Mar "&amp;RIGHT(A6,4)</f>
        <v>Mar 2025</v>
      </c>
      <c r="B12" s="11">
        <v>1832365094.6400001</v>
      </c>
      <c r="C12" s="11" t="s">
        <v>422</v>
      </c>
      <c r="D12" s="11">
        <v>604301243.44000006</v>
      </c>
      <c r="E12" s="11">
        <v>441161537.19999999</v>
      </c>
      <c r="F12" s="11">
        <v>2982841.27</v>
      </c>
      <c r="G12" s="11">
        <v>120222437</v>
      </c>
      <c r="H12" s="11">
        <v>3001033153.5500002</v>
      </c>
      <c r="I12" s="11">
        <v>383294.17</v>
      </c>
    </row>
    <row r="13" spans="1:9" ht="12" customHeight="1" x14ac:dyDescent="0.2">
      <c r="A13" s="2" t="str">
        <f>"Apr "&amp;RIGHT(A6,4)</f>
        <v>Apr 2025</v>
      </c>
      <c r="B13" s="11">
        <v>1927459014.98</v>
      </c>
      <c r="C13" s="11" t="s">
        <v>422</v>
      </c>
      <c r="D13" s="11">
        <v>648407472.25999999</v>
      </c>
      <c r="E13" s="11">
        <v>378963863.79000002</v>
      </c>
      <c r="F13" s="11">
        <v>385938.97</v>
      </c>
      <c r="G13" s="11" t="s">
        <v>422</v>
      </c>
      <c r="H13" s="11">
        <v>2955216290</v>
      </c>
      <c r="I13" s="11">
        <v>416043.05</v>
      </c>
    </row>
    <row r="14" spans="1:9" ht="12" customHeight="1" x14ac:dyDescent="0.2">
      <c r="A14" s="2" t="str">
        <f>"May "&amp;RIGHT(A6,4)</f>
        <v>May 2025</v>
      </c>
      <c r="B14" s="11">
        <v>1812816903.22</v>
      </c>
      <c r="C14" s="11" t="s">
        <v>422</v>
      </c>
      <c r="D14" s="11">
        <v>629926317.99000001</v>
      </c>
      <c r="E14" s="11">
        <v>358906351.81</v>
      </c>
      <c r="F14" s="11">
        <v>7940795.8099999996</v>
      </c>
      <c r="G14" s="11" t="s">
        <v>422</v>
      </c>
      <c r="H14" s="11">
        <v>2809590368.8299999</v>
      </c>
      <c r="I14" s="11">
        <v>409996.54</v>
      </c>
    </row>
    <row r="15" spans="1:9" ht="12" customHeight="1" x14ac:dyDescent="0.2">
      <c r="A15" s="2" t="str">
        <f>"Jun "&amp;RIGHT(A6,4)</f>
        <v>Jun 2025</v>
      </c>
      <c r="B15" s="11">
        <v>431086856.89999998</v>
      </c>
      <c r="C15" s="11" t="s">
        <v>422</v>
      </c>
      <c r="D15" s="11">
        <v>157568005.03999999</v>
      </c>
      <c r="E15" s="11">
        <v>330552383.56</v>
      </c>
      <c r="F15" s="11">
        <v>244288734.09999999</v>
      </c>
      <c r="G15" s="11">
        <v>127958061</v>
      </c>
      <c r="H15" s="11">
        <v>1291454040.5999999</v>
      </c>
      <c r="I15" s="11">
        <v>172457.82</v>
      </c>
    </row>
    <row r="16" spans="1:9" ht="12" customHeight="1" x14ac:dyDescent="0.2">
      <c r="A16" s="2" t="str">
        <f>"Jul "&amp;RIGHT(A6,4)</f>
        <v>Jul 2025</v>
      </c>
      <c r="B16" s="11">
        <v>265736516.98500001</v>
      </c>
      <c r="C16" s="11" t="s">
        <v>422</v>
      </c>
      <c r="D16" s="11">
        <v>40804115.960000001</v>
      </c>
      <c r="E16" s="11">
        <v>246603550.88999999</v>
      </c>
      <c r="F16" s="11">
        <v>320645316.02999997</v>
      </c>
      <c r="G16" s="11" t="s">
        <v>422</v>
      </c>
      <c r="H16" s="11">
        <v>873789499.86500001</v>
      </c>
      <c r="I16" s="11">
        <v>245327.53</v>
      </c>
    </row>
    <row r="17" spans="1:9" ht="12" customHeight="1" x14ac:dyDescent="0.2">
      <c r="A17" s="2" t="str">
        <f>"Aug "&amp;RIGHT(A6,4)</f>
        <v>Aug 2025</v>
      </c>
      <c r="B17" s="11">
        <v>1246612137.1400001</v>
      </c>
      <c r="C17" s="11" t="s">
        <v>422</v>
      </c>
      <c r="D17" s="11">
        <v>359491711.36000001</v>
      </c>
      <c r="E17" s="11">
        <v>286377989.67000002</v>
      </c>
      <c r="F17" s="11">
        <v>86676844.439999998</v>
      </c>
      <c r="G17" s="11" t="s">
        <v>422</v>
      </c>
      <c r="H17" s="11">
        <v>1979158682.6099999</v>
      </c>
      <c r="I17" s="11">
        <v>197870.17499999999</v>
      </c>
    </row>
    <row r="18" spans="1:9" ht="12" customHeight="1" x14ac:dyDescent="0.2">
      <c r="A18" s="2" t="str">
        <f>"Sep "&amp;RIGHT(A6,4)</f>
        <v>Sep 2025</v>
      </c>
      <c r="B18" s="11">
        <v>2253629113.4400001</v>
      </c>
      <c r="C18" s="11" t="s">
        <v>422</v>
      </c>
      <c r="D18" s="11">
        <v>730148996.86000001</v>
      </c>
      <c r="E18" s="11">
        <v>470646032.42000002</v>
      </c>
      <c r="F18" s="11">
        <v>72974646.909999996</v>
      </c>
      <c r="G18" s="11">
        <v>269526682</v>
      </c>
      <c r="H18" s="11">
        <v>3796925471.6300001</v>
      </c>
      <c r="I18" s="11">
        <v>427156.6875</v>
      </c>
    </row>
    <row r="19" spans="1:9" ht="12" customHeight="1" x14ac:dyDescent="0.2">
      <c r="A19" s="12" t="s">
        <v>55</v>
      </c>
      <c r="B19" s="13">
        <v>18898604317.455002</v>
      </c>
      <c r="C19" s="13" t="s">
        <v>422</v>
      </c>
      <c r="D19" s="13">
        <v>6070803807.7600002</v>
      </c>
      <c r="E19" s="13">
        <v>4257364618.8899999</v>
      </c>
      <c r="F19" s="13">
        <v>739882679.25999999</v>
      </c>
      <c r="G19" s="13">
        <v>666537546</v>
      </c>
      <c r="H19" s="13">
        <v>30633192969.365002</v>
      </c>
      <c r="I19" s="13">
        <v>4246754.7625000002</v>
      </c>
    </row>
    <row r="20" spans="1:9" ht="12" customHeight="1" x14ac:dyDescent="0.2">
      <c r="A20" s="14" t="s">
        <v>424</v>
      </c>
      <c r="B20" s="15">
        <v>15132626549.889999</v>
      </c>
      <c r="C20" s="15" t="s">
        <v>422</v>
      </c>
      <c r="D20" s="15">
        <v>4940358983.5799999</v>
      </c>
      <c r="E20" s="15">
        <v>3253737045.9099998</v>
      </c>
      <c r="F20" s="15">
        <v>259585871.88</v>
      </c>
      <c r="G20" s="15">
        <v>397010864</v>
      </c>
      <c r="H20" s="15">
        <v>23983319315.259998</v>
      </c>
      <c r="I20" s="15">
        <v>3376400.37</v>
      </c>
    </row>
    <row r="21" spans="1:9" ht="12" customHeight="1" x14ac:dyDescent="0.2">
      <c r="A21" s="3" t="str">
        <f>"FY "&amp;RIGHT(A6,4)+1</f>
        <v>FY 2026</v>
      </c>
    </row>
    <row r="22" spans="1:9" ht="12" customHeight="1" x14ac:dyDescent="0.2">
      <c r="A22" s="2" t="str">
        <f>"Oct "&amp;RIGHT(A6,4)</f>
        <v>Oct 2025</v>
      </c>
      <c r="B22" s="11">
        <v>2320733187.1350002</v>
      </c>
      <c r="C22" s="11" t="s">
        <v>422</v>
      </c>
      <c r="D22" s="11">
        <v>738053458.13999999</v>
      </c>
      <c r="E22" s="11">
        <v>406038007.12</v>
      </c>
      <c r="F22" s="11">
        <v>39468.410000000003</v>
      </c>
      <c r="G22" s="11" t="s">
        <v>422</v>
      </c>
      <c r="H22" s="11">
        <v>3464864120.8049998</v>
      </c>
      <c r="I22" s="11">
        <v>423634.64250000002</v>
      </c>
    </row>
    <row r="23" spans="1:9" ht="12" customHeight="1" x14ac:dyDescent="0.2">
      <c r="A23" s="2" t="str">
        <f>"Nov "&amp;RIGHT(A6,4)</f>
        <v>Nov 2025</v>
      </c>
      <c r="B23" s="11">
        <v>1704141509.2349999</v>
      </c>
      <c r="C23" s="11" t="s">
        <v>422</v>
      </c>
      <c r="D23" s="11">
        <v>552461904.30999994</v>
      </c>
      <c r="E23" s="11">
        <v>311112352.68000001</v>
      </c>
      <c r="F23" s="11">
        <v>10237.969999999999</v>
      </c>
      <c r="G23" s="11" t="s">
        <v>422</v>
      </c>
      <c r="H23" s="11">
        <v>2567726004.1950002</v>
      </c>
      <c r="I23" s="11">
        <v>326623.64750000002</v>
      </c>
    </row>
    <row r="24" spans="1:9" ht="12" customHeight="1" x14ac:dyDescent="0.2">
      <c r="A24" s="2" t="str">
        <f>"Dec "&amp;RIGHT(A6,4)</f>
        <v>Dec 2025</v>
      </c>
      <c r="B24" s="11">
        <v>1593237540.3599999</v>
      </c>
      <c r="C24" s="11" t="s">
        <v>422</v>
      </c>
      <c r="D24" s="11">
        <v>506130086.5</v>
      </c>
      <c r="E24" s="11">
        <v>388400815.41000003</v>
      </c>
      <c r="F24" s="11">
        <v>2354019.69</v>
      </c>
      <c r="G24" s="11">
        <v>154090847</v>
      </c>
      <c r="H24" s="11">
        <v>2644213308.96</v>
      </c>
      <c r="I24" s="11">
        <v>299010.36249999999</v>
      </c>
    </row>
    <row r="25" spans="1:9" ht="12" customHeight="1" x14ac:dyDescent="0.2">
      <c r="A25" s="2" t="str">
        <f>"Jan "&amp;RIGHT(A6,4)+1</f>
        <v>Jan 2026</v>
      </c>
      <c r="B25" s="11">
        <v>1771070645.2249999</v>
      </c>
      <c r="C25" s="11" t="s">
        <v>422</v>
      </c>
      <c r="D25" s="11">
        <v>552368391.64999998</v>
      </c>
      <c r="E25" s="11">
        <v>332790092.11000001</v>
      </c>
      <c r="F25" s="11">
        <v>926324.69</v>
      </c>
      <c r="G25" s="11" t="s">
        <v>422</v>
      </c>
      <c r="H25" s="11">
        <v>2657155453.6750002</v>
      </c>
      <c r="I25" s="11">
        <v>359210.315</v>
      </c>
    </row>
    <row r="26" spans="1:9" ht="12" customHeight="1" x14ac:dyDescent="0.2">
      <c r="A26" s="2" t="str">
        <f>"Feb "&amp;RIGHT(A6,4)+1</f>
        <v>Feb 2026</v>
      </c>
      <c r="B26" s="11">
        <v>1846808298.5650001</v>
      </c>
      <c r="C26" s="11" t="s">
        <v>422</v>
      </c>
      <c r="D26" s="11">
        <v>599062735.74000001</v>
      </c>
      <c r="E26" s="11">
        <v>347997019.18000001</v>
      </c>
      <c r="F26" s="11">
        <v>243428.53</v>
      </c>
      <c r="G26" s="11" t="s">
        <v>422</v>
      </c>
      <c r="H26" s="11">
        <v>2794111482.0149999</v>
      </c>
      <c r="I26" s="11">
        <v>360627.875</v>
      </c>
    </row>
    <row r="27" spans="1:9" ht="12" customHeight="1" x14ac:dyDescent="0.2">
      <c r="A27" s="2" t="str">
        <f>"Mar "&amp;RIGHT(A6,4)+1</f>
        <v>Mar 2026</v>
      </c>
      <c r="B27" s="11">
        <v>1921579146.075</v>
      </c>
      <c r="C27" s="11" t="s">
        <v>422</v>
      </c>
      <c r="D27" s="11">
        <v>641540676.63999999</v>
      </c>
      <c r="E27" s="11">
        <v>476186705.18000001</v>
      </c>
      <c r="F27" s="11">
        <v>3690064.94</v>
      </c>
      <c r="G27" s="11">
        <v>105898878</v>
      </c>
      <c r="H27" s="11">
        <v>3148895470.835</v>
      </c>
      <c r="I27" s="11">
        <v>364698.82500000001</v>
      </c>
    </row>
    <row r="28" spans="1:9" ht="12" customHeight="1" x14ac:dyDescent="0.2">
      <c r="A28" s="2" t="str">
        <f>"Apr "&amp;RIGHT(A6,4)+1</f>
        <v>Apr 2026</v>
      </c>
      <c r="B28" s="11">
        <v>1954875032.1300001</v>
      </c>
      <c r="C28" s="11" t="s">
        <v>422</v>
      </c>
      <c r="D28" s="11">
        <v>658267256.75999999</v>
      </c>
      <c r="E28" s="11">
        <v>386819623.31999999</v>
      </c>
      <c r="F28" s="11">
        <v>183316.43</v>
      </c>
      <c r="G28" s="11" t="s">
        <v>422</v>
      </c>
      <c r="H28" s="11">
        <v>3000145228.6399999</v>
      </c>
      <c r="I28" s="11">
        <v>363723.73249999998</v>
      </c>
    </row>
    <row r="29" spans="1:9" ht="12" customHeight="1" x14ac:dyDescent="0.2">
      <c r="A29" s="2" t="str">
        <f>"May "&amp;RIGHT(A6,4)+1</f>
        <v>May 2026</v>
      </c>
      <c r="B29" s="11">
        <v>1736199787.8399999</v>
      </c>
      <c r="C29" s="11" t="s">
        <v>422</v>
      </c>
      <c r="D29" s="11">
        <v>604884317.26999998</v>
      </c>
      <c r="E29" s="11">
        <v>343473905.26999998</v>
      </c>
      <c r="F29" s="11">
        <v>10452084.17</v>
      </c>
      <c r="G29" s="11" t="s">
        <v>422</v>
      </c>
      <c r="H29" s="11">
        <v>2695010094.5500002</v>
      </c>
      <c r="I29" s="11">
        <v>342631.9975</v>
      </c>
    </row>
    <row r="30" spans="1:9" ht="12" customHeight="1" x14ac:dyDescent="0.2">
      <c r="A30" s="2" t="str">
        <f>"Jun "&amp;RIGHT(A6,4)+1</f>
        <v>Jun 2026</v>
      </c>
      <c r="B30" s="11">
        <v>488307004.95359999</v>
      </c>
      <c r="C30" s="11" t="s">
        <v>422</v>
      </c>
      <c r="D30" s="11">
        <v>178292734.09999999</v>
      </c>
      <c r="E30" s="11">
        <v>360989419.87</v>
      </c>
      <c r="F30" s="11">
        <v>303776977.56999999</v>
      </c>
      <c r="G30" s="11">
        <v>129869272</v>
      </c>
      <c r="H30" s="11">
        <v>1461235408.4935999</v>
      </c>
      <c r="I30" s="11">
        <v>163284.48250000001</v>
      </c>
    </row>
    <row r="31" spans="1:9" ht="12" customHeight="1" x14ac:dyDescent="0.2">
      <c r="A31" s="2" t="str">
        <f>"Jul "&amp;RIGHT(A6,4)+1</f>
        <v>Jul 2026</v>
      </c>
      <c r="B31" s="11" t="s">
        <v>422</v>
      </c>
      <c r="C31" s="11" t="s">
        <v>422</v>
      </c>
      <c r="D31" s="11" t="s">
        <v>422</v>
      </c>
      <c r="E31" s="11" t="s">
        <v>422</v>
      </c>
      <c r="F31" s="11" t="s">
        <v>422</v>
      </c>
      <c r="G31" s="11" t="s">
        <v>422</v>
      </c>
      <c r="H31" s="11" t="s">
        <v>422</v>
      </c>
      <c r="I31" s="11" t="s">
        <v>422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15336952151.5186</v>
      </c>
      <c r="C34" s="13" t="s">
        <v>422</v>
      </c>
      <c r="D34" s="13">
        <v>5031061561.1099997</v>
      </c>
      <c r="E34" s="13">
        <v>3353807940.1399999</v>
      </c>
      <c r="F34" s="13">
        <v>321675922.39999998</v>
      </c>
      <c r="G34" s="13">
        <v>389858997</v>
      </c>
      <c r="H34" s="13">
        <v>24433356572.168598</v>
      </c>
      <c r="I34" s="13">
        <v>3003445.88</v>
      </c>
    </row>
    <row r="35" spans="1:9" ht="12" customHeight="1" x14ac:dyDescent="0.2">
      <c r="A35" s="14" t="str">
        <f>"Total "&amp;MID(A20,7,LEN(A20)-13)&amp;" Months"</f>
        <v>Total 9 Months</v>
      </c>
      <c r="B35" s="15">
        <v>15336952151.5186</v>
      </c>
      <c r="C35" s="15" t="s">
        <v>422</v>
      </c>
      <c r="D35" s="15">
        <v>5031061561.1099997</v>
      </c>
      <c r="E35" s="15">
        <v>3353807940.1399999</v>
      </c>
      <c r="F35" s="15">
        <v>321675922.39999998</v>
      </c>
      <c r="G35" s="15">
        <v>389858997</v>
      </c>
      <c r="H35" s="15">
        <v>24433356572.168598</v>
      </c>
      <c r="I35" s="15">
        <v>3003445.88</v>
      </c>
    </row>
    <row r="36" spans="1:9" ht="12" customHeight="1" x14ac:dyDescent="0.2">
      <c r="A36" s="75"/>
      <c r="B36" s="75"/>
      <c r="C36" s="75"/>
      <c r="D36" s="75"/>
      <c r="E36" s="75"/>
      <c r="F36" s="75"/>
      <c r="G36" s="75"/>
      <c r="H36" s="75"/>
      <c r="I36" s="75"/>
    </row>
    <row r="37" spans="1:9" ht="261.75" customHeight="1" x14ac:dyDescent="0.2">
      <c r="A37" s="76" t="s">
        <v>415</v>
      </c>
      <c r="B37" s="76"/>
      <c r="C37" s="76"/>
      <c r="D37" s="76"/>
      <c r="E37" s="76"/>
      <c r="F37" s="76"/>
      <c r="G37" s="76"/>
      <c r="H37" s="76"/>
      <c r="I37" s="76"/>
    </row>
  </sheetData>
  <mergeCells count="8">
    <mergeCell ref="A36:I36"/>
    <mergeCell ref="A37:I37"/>
    <mergeCell ref="A1:H1"/>
    <mergeCell ref="A2:H2"/>
    <mergeCell ref="A3:A4"/>
    <mergeCell ref="B3:H3"/>
    <mergeCell ref="I3:I4"/>
    <mergeCell ref="B5:I5"/>
  </mergeCells>
  <phoneticPr fontId="0" type="noConversion"/>
  <pageMargins left="0.75" right="0.5" top="0.75" bottom="0.5" header="0.5" footer="0.25"/>
  <pageSetup orientation="landscape"/>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pageSetUpPr fitToPage="1"/>
  </sheetPr>
  <dimension ref="A1:I37"/>
  <sheetViews>
    <sheetView showGridLines="0" tabSelected="1" topLeftCell="A8" zoomScaleNormal="100" workbookViewId="0">
      <selection activeCell="G31" sqref="G31"/>
    </sheetView>
  </sheetViews>
  <sheetFormatPr defaultRowHeight="12.75" x14ac:dyDescent="0.2"/>
  <cols>
    <col min="1" max="1" width="12.140625" customWidth="1"/>
    <col min="2" max="5" width="11.42578125" customWidth="1"/>
    <col min="6" max="7" width="12.7109375" customWidth="1"/>
    <col min="8" max="8" width="15.7109375" customWidth="1"/>
    <col min="9" max="9" width="19.28515625" customWidth="1"/>
  </cols>
  <sheetData>
    <row r="1" spans="1:9" ht="12" customHeight="1" x14ac:dyDescent="0.2">
      <c r="A1" s="81" t="s">
        <v>426</v>
      </c>
      <c r="B1" s="81"/>
      <c r="C1" s="81"/>
      <c r="D1" s="81"/>
      <c r="E1" s="81"/>
      <c r="F1" s="81"/>
      <c r="G1" s="81"/>
      <c r="H1" s="87"/>
      <c r="I1" s="73">
        <v>46276</v>
      </c>
    </row>
    <row r="2" spans="1:9" ht="12" customHeight="1" x14ac:dyDescent="0.2">
      <c r="A2" s="82" t="s">
        <v>255</v>
      </c>
      <c r="B2" s="82"/>
      <c r="C2" s="82"/>
      <c r="D2" s="82"/>
      <c r="E2" s="82"/>
      <c r="F2" s="82"/>
      <c r="G2" s="82"/>
      <c r="H2" s="5"/>
      <c r="I2" s="1"/>
    </row>
    <row r="3" spans="1:9" ht="24" customHeight="1" x14ac:dyDescent="0.2">
      <c r="A3" s="77" t="s">
        <v>50</v>
      </c>
      <c r="B3" s="79" t="s">
        <v>256</v>
      </c>
      <c r="C3" s="79" t="s">
        <v>257</v>
      </c>
      <c r="D3" s="79" t="s">
        <v>141</v>
      </c>
      <c r="E3" s="79" t="s">
        <v>191</v>
      </c>
      <c r="F3" s="79" t="s">
        <v>372</v>
      </c>
      <c r="G3" s="79" t="s">
        <v>321</v>
      </c>
      <c r="H3" s="79" t="s">
        <v>373</v>
      </c>
      <c r="I3" s="83" t="s">
        <v>322</v>
      </c>
    </row>
    <row r="4" spans="1:9" ht="24" customHeight="1" x14ac:dyDescent="0.2">
      <c r="A4" s="78"/>
      <c r="B4" s="80"/>
      <c r="C4" s="80"/>
      <c r="D4" s="80"/>
      <c r="E4" s="80"/>
      <c r="F4" s="80"/>
      <c r="G4" s="80"/>
      <c r="H4" s="80"/>
      <c r="I4" s="84"/>
    </row>
    <row r="5" spans="1:9" ht="12" customHeight="1" x14ac:dyDescent="0.2">
      <c r="A5" s="1"/>
      <c r="B5" s="75" t="str">
        <f>REPT("-",79)&amp;" Dollars "&amp;REPT("-",79)</f>
        <v>------------------------------------------------------------------------------- Dollars -------------------------------------------------------------------------------</v>
      </c>
      <c r="C5" s="75"/>
      <c r="D5" s="75"/>
      <c r="E5" s="75"/>
      <c r="F5" s="75"/>
      <c r="G5" s="75"/>
      <c r="H5" s="75"/>
      <c r="I5" s="75"/>
    </row>
    <row r="6" spans="1:9" ht="12" customHeight="1" x14ac:dyDescent="0.2">
      <c r="A6" s="3" t="s">
        <v>423</v>
      </c>
    </row>
    <row r="7" spans="1:9" ht="12" customHeight="1" x14ac:dyDescent="0.2">
      <c r="A7" s="2" t="str">
        <f>"Oct "&amp;RIGHT(A6,4)-1</f>
        <v>Oct 2024</v>
      </c>
      <c r="B7" s="11" t="s">
        <v>422</v>
      </c>
      <c r="C7" s="11" t="s">
        <v>422</v>
      </c>
      <c r="D7" s="11" t="s">
        <v>422</v>
      </c>
      <c r="E7" s="11" t="s">
        <v>422</v>
      </c>
      <c r="F7" s="11">
        <v>198144647.38999999</v>
      </c>
      <c r="G7" s="11">
        <v>6727854</v>
      </c>
      <c r="H7" s="11" t="s">
        <v>422</v>
      </c>
      <c r="I7" s="11">
        <v>13326795894.623501</v>
      </c>
    </row>
    <row r="8" spans="1:9" ht="12" customHeight="1" x14ac:dyDescent="0.2">
      <c r="A8" s="2" t="str">
        <f>"Nov "&amp;RIGHT(A6,4)-1</f>
        <v>Nov 2024</v>
      </c>
      <c r="B8" s="11">
        <v>80481.600000000006</v>
      </c>
      <c r="C8" s="11" t="s">
        <v>422</v>
      </c>
      <c r="D8" s="11" t="s">
        <v>422</v>
      </c>
      <c r="E8" s="11" t="s">
        <v>422</v>
      </c>
      <c r="F8" s="11">
        <v>175741344.49000001</v>
      </c>
      <c r="G8" s="11">
        <v>16336095</v>
      </c>
      <c r="H8" s="11" t="s">
        <v>422</v>
      </c>
      <c r="I8" s="11">
        <v>11807637062.252701</v>
      </c>
    </row>
    <row r="9" spans="1:9" ht="12" customHeight="1" x14ac:dyDescent="0.2">
      <c r="A9" s="2" t="str">
        <f>"Dec "&amp;RIGHT(A6,4)-1</f>
        <v>Dec 2024</v>
      </c>
      <c r="B9" s="11">
        <v>20102.02</v>
      </c>
      <c r="C9" s="11" t="s">
        <v>422</v>
      </c>
      <c r="D9" s="11" t="s">
        <v>422</v>
      </c>
      <c r="E9" s="11" t="s">
        <v>422</v>
      </c>
      <c r="F9" s="11">
        <v>175505592.31</v>
      </c>
      <c r="G9" s="11">
        <v>14240273</v>
      </c>
      <c r="H9" s="11" t="s">
        <v>422</v>
      </c>
      <c r="I9" s="11">
        <v>13066437732.0177</v>
      </c>
    </row>
    <row r="10" spans="1:9" ht="12" customHeight="1" x14ac:dyDescent="0.2">
      <c r="A10" s="2" t="str">
        <f>"Jan "&amp;RIGHT(A6,4)</f>
        <v>Jan 2025</v>
      </c>
      <c r="B10" s="11" t="s">
        <v>422</v>
      </c>
      <c r="C10" s="11" t="s">
        <v>422</v>
      </c>
      <c r="D10" s="11" t="s">
        <v>422</v>
      </c>
      <c r="E10" s="11" t="s">
        <v>422</v>
      </c>
      <c r="F10" s="11">
        <v>128668908.83</v>
      </c>
      <c r="G10" s="11">
        <v>14237741</v>
      </c>
      <c r="H10" s="11" t="s">
        <v>422</v>
      </c>
      <c r="I10" s="11">
        <v>11452776043.542801</v>
      </c>
    </row>
    <row r="11" spans="1:9" ht="12" customHeight="1" x14ac:dyDescent="0.2">
      <c r="A11" s="2" t="str">
        <f>"Feb "&amp;RIGHT(A6,4)</f>
        <v>Feb 2025</v>
      </c>
      <c r="B11" s="11" t="s">
        <v>422</v>
      </c>
      <c r="C11" s="11" t="s">
        <v>422</v>
      </c>
      <c r="D11" s="11" t="s">
        <v>422</v>
      </c>
      <c r="E11" s="11" t="s">
        <v>422</v>
      </c>
      <c r="F11" s="11">
        <v>96539729.920000002</v>
      </c>
      <c r="G11" s="11">
        <v>13849353</v>
      </c>
      <c r="H11" s="11" t="s">
        <v>422</v>
      </c>
      <c r="I11" s="11">
        <v>11388283150.4307</v>
      </c>
    </row>
    <row r="12" spans="1:9" ht="12" customHeight="1" x14ac:dyDescent="0.2">
      <c r="A12" s="2" t="str">
        <f>"Mar "&amp;RIGHT(A6,4)</f>
        <v>Mar 2025</v>
      </c>
      <c r="B12" s="11" t="s">
        <v>422</v>
      </c>
      <c r="C12" s="11" t="s">
        <v>422</v>
      </c>
      <c r="D12" s="11" t="s">
        <v>422</v>
      </c>
      <c r="E12" s="11" t="s">
        <v>422</v>
      </c>
      <c r="F12" s="11">
        <v>113402037.33</v>
      </c>
      <c r="G12" s="11">
        <v>12369418</v>
      </c>
      <c r="H12" s="11" t="s">
        <v>422</v>
      </c>
      <c r="I12" s="11">
        <v>13129219976.776199</v>
      </c>
    </row>
    <row r="13" spans="1:9" ht="12" customHeight="1" x14ac:dyDescent="0.2">
      <c r="A13" s="2" t="str">
        <f>"Apr "&amp;RIGHT(A6,4)</f>
        <v>Apr 2025</v>
      </c>
      <c r="B13" s="11" t="s">
        <v>422</v>
      </c>
      <c r="C13" s="11" t="s">
        <v>422</v>
      </c>
      <c r="D13" s="11" t="s">
        <v>422</v>
      </c>
      <c r="E13" s="11" t="s">
        <v>422</v>
      </c>
      <c r="F13" s="11">
        <v>95445488.760000005</v>
      </c>
      <c r="G13" s="11">
        <v>14572662</v>
      </c>
      <c r="H13" s="11" t="s">
        <v>422</v>
      </c>
      <c r="I13" s="11">
        <v>11650153192.7796</v>
      </c>
    </row>
    <row r="14" spans="1:9" ht="12" customHeight="1" x14ac:dyDescent="0.2">
      <c r="A14" s="2" t="str">
        <f>"May "&amp;RIGHT(A6,4)</f>
        <v>May 2025</v>
      </c>
      <c r="B14" s="11" t="s">
        <v>422</v>
      </c>
      <c r="C14" s="11" t="s">
        <v>422</v>
      </c>
      <c r="D14" s="11" t="s">
        <v>422</v>
      </c>
      <c r="E14" s="11" t="s">
        <v>422</v>
      </c>
      <c r="F14" s="11">
        <v>108990524.45</v>
      </c>
      <c r="G14" s="11">
        <v>15192049</v>
      </c>
      <c r="H14" s="11" t="s">
        <v>422</v>
      </c>
      <c r="I14" s="11">
        <v>11444832771.712601</v>
      </c>
    </row>
    <row r="15" spans="1:9" ht="12" customHeight="1" x14ac:dyDescent="0.2">
      <c r="A15" s="2" t="str">
        <f>"Jun "&amp;RIGHT(A6,4)</f>
        <v>Jun 2025</v>
      </c>
      <c r="B15" s="11" t="s">
        <v>422</v>
      </c>
      <c r="C15" s="11" t="s">
        <v>422</v>
      </c>
      <c r="D15" s="11" t="s">
        <v>422</v>
      </c>
      <c r="E15" s="11" t="s">
        <v>422</v>
      </c>
      <c r="F15" s="11">
        <v>154244560.66999999</v>
      </c>
      <c r="G15" s="11">
        <v>11184553</v>
      </c>
      <c r="H15" s="11" t="s">
        <v>422</v>
      </c>
      <c r="I15" s="11">
        <v>11445597036.7148</v>
      </c>
    </row>
    <row r="16" spans="1:9" ht="12" customHeight="1" x14ac:dyDescent="0.2">
      <c r="A16" s="2" t="str">
        <f>"Jul "&amp;RIGHT(A6,4)</f>
        <v>Jul 2025</v>
      </c>
      <c r="B16" s="11" t="s">
        <v>422</v>
      </c>
      <c r="C16" s="11" t="s">
        <v>422</v>
      </c>
      <c r="D16" s="11" t="s">
        <v>422</v>
      </c>
      <c r="E16" s="11" t="s">
        <v>422</v>
      </c>
      <c r="F16" s="11">
        <v>119218623.29000001</v>
      </c>
      <c r="G16" s="11">
        <v>8636647</v>
      </c>
      <c r="H16" s="11" t="s">
        <v>422</v>
      </c>
      <c r="I16" s="11">
        <v>9473484431.4577007</v>
      </c>
    </row>
    <row r="17" spans="1:9" ht="12" customHeight="1" x14ac:dyDescent="0.2">
      <c r="A17" s="2" t="str">
        <f>"Aug "&amp;RIGHT(A6,4)</f>
        <v>Aug 2025</v>
      </c>
      <c r="B17" s="11" t="s">
        <v>422</v>
      </c>
      <c r="C17" s="11" t="s">
        <v>422</v>
      </c>
      <c r="D17" s="11" t="s">
        <v>422</v>
      </c>
      <c r="E17" s="11" t="s">
        <v>422</v>
      </c>
      <c r="F17" s="11">
        <v>116412085.78</v>
      </c>
      <c r="G17" s="11">
        <v>11629562</v>
      </c>
      <c r="H17" s="11" t="s">
        <v>422</v>
      </c>
      <c r="I17" s="11">
        <v>10533976798.741301</v>
      </c>
    </row>
    <row r="18" spans="1:9" ht="12" customHeight="1" x14ac:dyDescent="0.2">
      <c r="A18" s="2" t="str">
        <f>"Sep "&amp;RIGHT(A6,4)</f>
        <v>Sep 2025</v>
      </c>
      <c r="B18" s="11" t="s">
        <v>422</v>
      </c>
      <c r="C18" s="11" t="s">
        <v>422</v>
      </c>
      <c r="D18" s="11" t="s">
        <v>422</v>
      </c>
      <c r="E18" s="11" t="s">
        <v>422</v>
      </c>
      <c r="F18" s="11">
        <v>191451357.41999999</v>
      </c>
      <c r="G18" s="11">
        <v>24894893</v>
      </c>
      <c r="H18" s="11" t="s">
        <v>422</v>
      </c>
      <c r="I18" s="11">
        <v>14713784455.7176</v>
      </c>
    </row>
    <row r="19" spans="1:9" ht="12" customHeight="1" x14ac:dyDescent="0.2">
      <c r="A19" s="12" t="s">
        <v>55</v>
      </c>
      <c r="B19" s="13">
        <v>100583.62</v>
      </c>
      <c r="C19" s="13" t="s">
        <v>422</v>
      </c>
      <c r="D19" s="13" t="s">
        <v>422</v>
      </c>
      <c r="E19" s="13" t="s">
        <v>422</v>
      </c>
      <c r="F19" s="13">
        <v>1673764900.6400001</v>
      </c>
      <c r="G19" s="13">
        <v>163871100</v>
      </c>
      <c r="H19" s="13" t="s">
        <v>422</v>
      </c>
      <c r="I19" s="13">
        <v>143432978546.76721</v>
      </c>
    </row>
    <row r="20" spans="1:9" ht="12" customHeight="1" x14ac:dyDescent="0.2">
      <c r="A20" s="14" t="s">
        <v>424</v>
      </c>
      <c r="B20" s="15">
        <v>100583.62</v>
      </c>
      <c r="C20" s="15" t="s">
        <v>422</v>
      </c>
      <c r="D20" s="15" t="s">
        <v>422</v>
      </c>
      <c r="E20" s="15" t="s">
        <v>422</v>
      </c>
      <c r="F20" s="15">
        <v>1246682834.1500001</v>
      </c>
      <c r="G20" s="15">
        <v>118709998</v>
      </c>
      <c r="H20" s="15" t="s">
        <v>422</v>
      </c>
      <c r="I20" s="15">
        <v>108711732860.8506</v>
      </c>
    </row>
    <row r="21" spans="1:9" ht="12" customHeight="1" x14ac:dyDescent="0.2">
      <c r="A21" s="3" t="str">
        <f>"FY "&amp;RIGHT(A6,4)+1</f>
        <v>FY 2026</v>
      </c>
    </row>
    <row r="22" spans="1:9" ht="12" customHeight="1" x14ac:dyDescent="0.2">
      <c r="A22" s="2" t="str">
        <f>"Oct "&amp;RIGHT(A6,4)</f>
        <v>Oct 2025</v>
      </c>
      <c r="B22" s="11">
        <v>1858490.71</v>
      </c>
      <c r="C22" s="11" t="s">
        <v>422</v>
      </c>
      <c r="D22" s="11" t="s">
        <v>422</v>
      </c>
      <c r="E22" s="11" t="s">
        <v>422</v>
      </c>
      <c r="F22" s="11">
        <v>126911137.54000001</v>
      </c>
      <c r="G22" s="11">
        <v>35005</v>
      </c>
      <c r="H22" s="11" t="s">
        <v>422</v>
      </c>
      <c r="I22" s="11">
        <v>12547434502.162201</v>
      </c>
    </row>
    <row r="23" spans="1:9" ht="12" customHeight="1" x14ac:dyDescent="0.2">
      <c r="A23" s="2" t="str">
        <f>"Nov "&amp;RIGHT(A6,4)</f>
        <v>Nov 2025</v>
      </c>
      <c r="B23" s="11">
        <v>2111003.71</v>
      </c>
      <c r="C23" s="11" t="s">
        <v>422</v>
      </c>
      <c r="D23" s="11" t="s">
        <v>422</v>
      </c>
      <c r="E23" s="11" t="s">
        <v>422</v>
      </c>
      <c r="F23" s="11">
        <v>122544453.75</v>
      </c>
      <c r="G23" s="11">
        <v>15276567</v>
      </c>
      <c r="H23" s="11" t="s">
        <v>422</v>
      </c>
      <c r="I23" s="11">
        <v>11026777156.4618</v>
      </c>
    </row>
    <row r="24" spans="1:9" ht="12" customHeight="1" x14ac:dyDescent="0.2">
      <c r="A24" s="2" t="str">
        <f>"Dec "&amp;RIGHT(A6,4)</f>
        <v>Dec 2025</v>
      </c>
      <c r="B24" s="11">
        <v>1580970.34</v>
      </c>
      <c r="C24" s="11" t="s">
        <v>422</v>
      </c>
      <c r="D24" s="11" t="s">
        <v>422</v>
      </c>
      <c r="E24" s="11" t="s">
        <v>422</v>
      </c>
      <c r="F24" s="11">
        <v>150797039.44999999</v>
      </c>
      <c r="G24" s="11">
        <v>8392903</v>
      </c>
      <c r="H24" s="11" t="s">
        <v>422</v>
      </c>
      <c r="I24" s="11">
        <v>12246138618.794001</v>
      </c>
    </row>
    <row r="25" spans="1:9" ht="12" customHeight="1" x14ac:dyDescent="0.2">
      <c r="A25" s="2" t="str">
        <f>"Jan "&amp;RIGHT(A6,4)+1</f>
        <v>Jan 2026</v>
      </c>
      <c r="B25" s="11" t="s">
        <v>422</v>
      </c>
      <c r="C25" s="11" t="s">
        <v>422</v>
      </c>
      <c r="D25" s="11" t="s">
        <v>422</v>
      </c>
      <c r="E25" s="11" t="s">
        <v>422</v>
      </c>
      <c r="F25" s="11">
        <v>63552194.670000002</v>
      </c>
      <c r="G25" s="11">
        <v>13619703</v>
      </c>
      <c r="H25" s="11" t="s">
        <v>422</v>
      </c>
      <c r="I25" s="11">
        <v>10645108730.5296</v>
      </c>
    </row>
    <row r="26" spans="1:9" ht="12" customHeight="1" x14ac:dyDescent="0.2">
      <c r="A26" s="2" t="str">
        <f>"Feb "&amp;RIGHT(A6,4)+1</f>
        <v>Feb 2026</v>
      </c>
      <c r="B26" s="11" t="s">
        <v>422</v>
      </c>
      <c r="C26" s="11" t="s">
        <v>422</v>
      </c>
      <c r="D26" s="11" t="s">
        <v>422</v>
      </c>
      <c r="E26" s="11" t="s">
        <v>422</v>
      </c>
      <c r="F26" s="11">
        <v>52970870.07</v>
      </c>
      <c r="G26" s="11">
        <v>8869884</v>
      </c>
      <c r="H26" s="11" t="s">
        <v>422</v>
      </c>
      <c r="I26" s="11">
        <v>10589897083.146601</v>
      </c>
    </row>
    <row r="27" spans="1:9" ht="12" customHeight="1" x14ac:dyDescent="0.2">
      <c r="A27" s="2" t="str">
        <f>"Mar "&amp;RIGHT(A6,4)+1</f>
        <v>Mar 2026</v>
      </c>
      <c r="B27" s="11" t="s">
        <v>422</v>
      </c>
      <c r="C27" s="11" t="s">
        <v>422</v>
      </c>
      <c r="D27" s="11" t="s">
        <v>422</v>
      </c>
      <c r="E27" s="11" t="s">
        <v>422</v>
      </c>
      <c r="F27" s="11">
        <v>89904845.870000005</v>
      </c>
      <c r="G27" s="11">
        <v>9145115</v>
      </c>
      <c r="H27" s="11" t="s">
        <v>422</v>
      </c>
      <c r="I27" s="11">
        <v>12343862669.145599</v>
      </c>
    </row>
    <row r="28" spans="1:9" ht="12" customHeight="1" x14ac:dyDescent="0.2">
      <c r="A28" s="2" t="str">
        <f>"Apr "&amp;RIGHT(A6,4)+1</f>
        <v>Apr 2026</v>
      </c>
      <c r="B28" s="11" t="s">
        <v>422</v>
      </c>
      <c r="C28" s="11" t="s">
        <v>422</v>
      </c>
      <c r="D28" s="11" t="s">
        <v>422</v>
      </c>
      <c r="E28" s="11" t="s">
        <v>422</v>
      </c>
      <c r="F28" s="11">
        <v>83295088.920000002</v>
      </c>
      <c r="G28" s="11">
        <v>10491909</v>
      </c>
      <c r="H28" s="11" t="s">
        <v>422</v>
      </c>
      <c r="I28" s="11">
        <v>10644158976.2841</v>
      </c>
    </row>
    <row r="29" spans="1:9" ht="12" customHeight="1" x14ac:dyDescent="0.2">
      <c r="A29" s="2" t="str">
        <f>"May "&amp;RIGHT(A6,4)+1</f>
        <v>May 2026</v>
      </c>
      <c r="B29" s="11" t="s">
        <v>422</v>
      </c>
      <c r="C29" s="11" t="s">
        <v>422</v>
      </c>
      <c r="D29" s="11" t="s">
        <v>422</v>
      </c>
      <c r="E29" s="11" t="s">
        <v>422</v>
      </c>
      <c r="F29" s="11">
        <v>111358219.34</v>
      </c>
      <c r="G29" s="11">
        <v>10893427</v>
      </c>
      <c r="H29" s="11" t="s">
        <v>422</v>
      </c>
      <c r="I29" s="11">
        <v>10277394974.725201</v>
      </c>
    </row>
    <row r="30" spans="1:9" ht="12" customHeight="1" x14ac:dyDescent="0.2">
      <c r="A30" s="2" t="str">
        <f>"Jun "&amp;RIGHT(A6,4)+1</f>
        <v>Jun 2026</v>
      </c>
      <c r="B30" s="11" t="s">
        <v>422</v>
      </c>
      <c r="C30" s="11" t="s">
        <v>422</v>
      </c>
      <c r="D30" s="11" t="s">
        <v>422</v>
      </c>
      <c r="E30" s="11" t="s">
        <v>422</v>
      </c>
      <c r="F30" s="11">
        <v>131751265.84999999</v>
      </c>
      <c r="G30" s="11">
        <v>10565097</v>
      </c>
      <c r="H30" s="11" t="s">
        <v>422</v>
      </c>
      <c r="I30" s="11">
        <v>10518809373.2687</v>
      </c>
    </row>
    <row r="31" spans="1:9" ht="12" customHeight="1" x14ac:dyDescent="0.2">
      <c r="A31" s="2" t="str">
        <f>"Jul "&amp;RIGHT(A6,4)+1</f>
        <v>Jul 2026</v>
      </c>
      <c r="B31" s="11" t="s">
        <v>422</v>
      </c>
      <c r="C31" s="11" t="s">
        <v>422</v>
      </c>
      <c r="D31" s="11" t="s">
        <v>422</v>
      </c>
      <c r="E31" s="11" t="s">
        <v>422</v>
      </c>
      <c r="F31" s="11" t="s">
        <v>422</v>
      </c>
      <c r="G31" s="11" t="s">
        <v>422</v>
      </c>
      <c r="H31" s="11" t="s">
        <v>422</v>
      </c>
      <c r="I31" s="11" t="s">
        <v>422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5550464.7599999998</v>
      </c>
      <c r="C34" s="13" t="s">
        <v>422</v>
      </c>
      <c r="D34" s="13" t="s">
        <v>422</v>
      </c>
      <c r="E34" s="13" t="s">
        <v>422</v>
      </c>
      <c r="F34" s="13">
        <v>933085115.46000004</v>
      </c>
      <c r="G34" s="13">
        <v>76724513</v>
      </c>
      <c r="H34" s="13" t="s">
        <v>422</v>
      </c>
      <c r="I34" s="13">
        <v>100839582084.51781</v>
      </c>
    </row>
    <row r="35" spans="1:9" ht="12" customHeight="1" x14ac:dyDescent="0.2">
      <c r="A35" s="14" t="str">
        <f>"Total "&amp;MID(A20,7,LEN(A20)-13)&amp;" Months"</f>
        <v>Total 9 Months</v>
      </c>
      <c r="B35" s="15">
        <v>5550464.7599999998</v>
      </c>
      <c r="C35" s="15" t="s">
        <v>422</v>
      </c>
      <c r="D35" s="15" t="s">
        <v>422</v>
      </c>
      <c r="E35" s="15" t="s">
        <v>422</v>
      </c>
      <c r="F35" s="15">
        <v>933085115.46000004</v>
      </c>
      <c r="G35" s="15">
        <v>76724513</v>
      </c>
      <c r="H35" s="15" t="s">
        <v>422</v>
      </c>
      <c r="I35" s="15">
        <v>100839582084.51781</v>
      </c>
    </row>
    <row r="36" spans="1:9" ht="12" customHeight="1" x14ac:dyDescent="0.2">
      <c r="A36" s="75"/>
      <c r="B36" s="75"/>
      <c r="C36" s="75"/>
      <c r="D36" s="75"/>
      <c r="E36" s="75"/>
      <c r="F36" s="75"/>
      <c r="G36" s="75"/>
      <c r="H36" s="75"/>
      <c r="I36" s="75"/>
    </row>
    <row r="37" spans="1:9" ht="78.599999999999994" customHeight="1" x14ac:dyDescent="0.2">
      <c r="A37" s="76" t="s">
        <v>379</v>
      </c>
      <c r="B37" s="76"/>
      <c r="C37" s="76"/>
      <c r="D37" s="76"/>
      <c r="E37" s="76"/>
      <c r="F37" s="76"/>
      <c r="G37" s="76"/>
      <c r="H37" s="76"/>
      <c r="I37" s="76"/>
    </row>
  </sheetData>
  <mergeCells count="14">
    <mergeCell ref="B5:I5"/>
    <mergeCell ref="A36:I36"/>
    <mergeCell ref="A37:I37"/>
    <mergeCell ref="A1:H1"/>
    <mergeCell ref="A3:A4"/>
    <mergeCell ref="B3:B4"/>
    <mergeCell ref="C3:C4"/>
    <mergeCell ref="D3:D4"/>
    <mergeCell ref="H3:H4"/>
    <mergeCell ref="E3:E4"/>
    <mergeCell ref="F3:F4"/>
    <mergeCell ref="G3:G4"/>
    <mergeCell ref="I3:I4"/>
    <mergeCell ref="A2:G2"/>
  </mergeCells>
  <phoneticPr fontId="0" type="noConversion"/>
  <pageMargins left="0.75" right="0.5" top="0.75" bottom="0.5" header="0.5" footer="0.25"/>
  <pageSetup scale="3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43</vt:i4>
      </vt:variant>
      <vt:variant>
        <vt:lpstr>Named Ranges</vt:lpstr>
      </vt:variant>
      <vt:variant>
        <vt:i4>2</vt:i4>
      </vt:variant>
    </vt:vector>
  </HeadingPairs>
  <TitlesOfParts>
    <vt:vector size="45" baseType="lpstr">
      <vt:lpstr>KDALL</vt:lpstr>
      <vt:lpstr>ToC</vt:lpstr>
      <vt:lpstr>FNS-$</vt:lpstr>
      <vt:lpstr>SNAP-$</vt:lpstr>
      <vt:lpstr>SNAP-$a</vt:lpstr>
      <vt:lpstr>NAP-$b</vt:lpstr>
      <vt:lpstr>Schools</vt:lpstr>
      <vt:lpstr>NSLP-P</vt:lpstr>
      <vt:lpstr>NSLP-M</vt:lpstr>
      <vt:lpstr>NSLP-$</vt:lpstr>
      <vt:lpstr>SBP-P</vt:lpstr>
      <vt:lpstr>SBP-M</vt:lpstr>
      <vt:lpstr>SBP-$</vt:lpstr>
      <vt:lpstr>CCCDCH-S</vt:lpstr>
      <vt:lpstr>CCC-C</vt:lpstr>
      <vt:lpstr>CCCDCH-M1</vt:lpstr>
      <vt:lpstr>CCCDCH-M2</vt:lpstr>
      <vt:lpstr>CCCDCH-M3</vt:lpstr>
      <vt:lpstr>CCCDCH-M4</vt:lpstr>
      <vt:lpstr>CCCDCH-M5</vt:lpstr>
      <vt:lpstr>CCCDCH-$</vt:lpstr>
      <vt:lpstr>ADC-M</vt:lpstr>
      <vt:lpstr>ADC-$</vt:lpstr>
      <vt:lpstr>CACFP-T</vt:lpstr>
      <vt:lpstr>SFSP-PM</vt:lpstr>
      <vt:lpstr>SFSP-$</vt:lpstr>
      <vt:lpstr>S-EBT-$</vt:lpstr>
      <vt:lpstr>CN-$</vt:lpstr>
      <vt:lpstr>CNFNS-T$</vt:lpstr>
      <vt:lpstr>SMP-M</vt:lpstr>
      <vt:lpstr>SMP-T</vt:lpstr>
      <vt:lpstr>WIC</vt:lpstr>
      <vt:lpstr>CSFP</vt:lpstr>
      <vt:lpstr>FDPIR</vt:lpstr>
      <vt:lpstr>COM-E1</vt:lpstr>
      <vt:lpstr>COM-E2</vt:lpstr>
      <vt:lpstr>COM-ET</vt:lpstr>
      <vt:lpstr>COM-X1</vt:lpstr>
      <vt:lpstr>COM-X2</vt:lpstr>
      <vt:lpstr>COM-T</vt:lpstr>
      <vt:lpstr>USDA-$1</vt:lpstr>
      <vt:lpstr>USDA-$2</vt:lpstr>
      <vt:lpstr>USDA-$3</vt:lpstr>
      <vt:lpstr>'CNFNS-T$'!Print_Area</vt:lpstr>
      <vt:lpstr>'NAP-$b'!Print_Area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Keydata Report</dc:title>
  <dc:creator>Mountjoy, Candy - FNA</dc:creator>
  <cp:keywords>nutrition, keydata, CN, FD, SNAP, WIC </cp:keywords>
  <cp:lastModifiedBy>Mountjoy, Candy - FNA</cp:lastModifiedBy>
  <cp:lastPrinted>2014-11-10T21:56:47Z</cp:lastPrinted>
  <dcterms:created xsi:type="dcterms:W3CDTF">2003-04-09T21:32:01Z</dcterms:created>
  <dcterms:modified xsi:type="dcterms:W3CDTF">2026-09-14T10:41:52Z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