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defaultThemeVersion="124226"/>
  <mc:AlternateContent xmlns:mc="http://schemas.openxmlformats.org/markup-compatibility/2006">
    <mc:Choice Requires="x15">
      <x15ac:absPath xmlns:x15ac="http://schemas.microsoft.com/office/spreadsheetml/2010/11/ac" url="https://usdagcc-my.sharepoint.com/personal/katie_newman_usda_gov/Documents/Web Files/2026 for Posting/MTF/program data/"/>
    </mc:Choice>
  </mc:AlternateContent>
  <xr:revisionPtr revIDLastSave="0" documentId="8_{A867E462-9E60-46FE-8091-A6527EA2D850}" xr6:coauthVersionLast="47" xr6:coauthVersionMax="47" xr10:uidLastSave="{00000000-0000-0000-0000-000000000000}"/>
  <bookViews>
    <workbookView xWindow="29970" yWindow="1470" windowWidth="28890" windowHeight="18405" tabRatio="817" xr2:uid="{00000000-000D-0000-FFFF-FFFF00000000}"/>
  </bookViews>
  <sheets>
    <sheet name="KDALL" sheetId="1" r:id="rId1"/>
    <sheet name="ToC" sheetId="2" r:id="rId2"/>
    <sheet name="FNS-$" sheetId="45" r:id="rId3"/>
    <sheet name="SNAP-$" sheetId="46" r:id="rId4"/>
    <sheet name="SNAP-$a" sheetId="49" r:id="rId5"/>
    <sheet name="NAP-$b" sheetId="50" r:id="rId6"/>
    <sheet name="Schools" sheetId="7" r:id="rId7"/>
    <sheet name="NSLP-P" sheetId="8" r:id="rId8"/>
    <sheet name="NSLP-M" sheetId="9" r:id="rId9"/>
    <sheet name="NSLP-$" sheetId="10" r:id="rId10"/>
    <sheet name="SBP-P" sheetId="12" r:id="rId11"/>
    <sheet name="SBP-M" sheetId="13" r:id="rId12"/>
    <sheet name="SBP-$" sheetId="14" r:id="rId13"/>
    <sheet name="CCCDCH-S" sheetId="15" r:id="rId14"/>
    <sheet name="CCC-C" sheetId="16" r:id="rId15"/>
    <sheet name="CCCDCH-M1" sheetId="17" r:id="rId16"/>
    <sheet name="CCCDCH-M2" sheetId="18" r:id="rId17"/>
    <sheet name="CCCDCH-M3" sheetId="19" r:id="rId18"/>
    <sheet name="CCCDCH-M4" sheetId="20" r:id="rId19"/>
    <sheet name="CCCDCH-M5" sheetId="21" r:id="rId20"/>
    <sheet name="CCCDCH-$" sheetId="22" r:id="rId21"/>
    <sheet name="ADC-M" sheetId="23" r:id="rId22"/>
    <sheet name="ADC-$" sheetId="24" r:id="rId23"/>
    <sheet name="CACFP-T" sheetId="25" r:id="rId24"/>
    <sheet name="SFSP-PM" sheetId="26" r:id="rId25"/>
    <sheet name="SFSP-$" sheetId="27" r:id="rId26"/>
    <sheet name="S-EBT-$" sheetId="52" r:id="rId27"/>
    <sheet name="CN-$" sheetId="28" r:id="rId28"/>
    <sheet name="CNFNS-T$" sheetId="29" r:id="rId29"/>
    <sheet name="SMP-M" sheetId="30" r:id="rId30"/>
    <sheet name="SMP-T" sheetId="31" r:id="rId31"/>
    <sheet name="WIC" sheetId="32" r:id="rId32"/>
    <sheet name="CSFP" sheetId="33" r:id="rId33"/>
    <sheet name="FDPIR" sheetId="34" r:id="rId34"/>
    <sheet name="COM-E1" sheetId="36" r:id="rId35"/>
    <sheet name="COM-E2" sheetId="37" r:id="rId36"/>
    <sheet name="COM-ET" sheetId="38" r:id="rId37"/>
    <sheet name="COM-X1" sheetId="39" r:id="rId38"/>
    <sheet name="COM-X2" sheetId="40" r:id="rId39"/>
    <sheet name="COM-T" sheetId="41" r:id="rId40"/>
    <sheet name="USDA-$1" sheetId="42" r:id="rId41"/>
    <sheet name="USDA-$2" sheetId="43" r:id="rId42"/>
    <sheet name="USDA-$3" sheetId="44" r:id="rId43"/>
  </sheets>
  <definedNames>
    <definedName name="_xlnm.Print_Area" localSheetId="28">'CNFNS-T$'!$A$1:$I$37</definedName>
    <definedName name="_xlnm.Print_Area" localSheetId="5">'NAP-$b'!$A$1:$X$39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2" i="13" l="1"/>
  <c r="A35" i="44" l="1"/>
  <c r="A33" i="44"/>
  <c r="A32" i="44"/>
  <c r="A31" i="44"/>
  <c r="A30" i="44"/>
  <c r="A29" i="44"/>
  <c r="A28" i="44"/>
  <c r="A27" i="44"/>
  <c r="A26" i="44"/>
  <c r="A25" i="44"/>
  <c r="A24" i="44"/>
  <c r="A23" i="44"/>
  <c r="A22" i="44"/>
  <c r="A21" i="44"/>
  <c r="A18" i="44"/>
  <c r="A17" i="44"/>
  <c r="A16" i="44"/>
  <c r="A15" i="44"/>
  <c r="A14" i="44"/>
  <c r="A13" i="44"/>
  <c r="A12" i="44"/>
  <c r="A11" i="44"/>
  <c r="A10" i="44"/>
  <c r="A9" i="44"/>
  <c r="A8" i="44"/>
  <c r="A7" i="44"/>
  <c r="B5" i="44"/>
  <c r="A35" i="43"/>
  <c r="A33" i="43"/>
  <c r="A32" i="43"/>
  <c r="A31" i="43"/>
  <c r="A30" i="43"/>
  <c r="A29" i="43"/>
  <c r="A28" i="43"/>
  <c r="A27" i="43"/>
  <c r="A26" i="43"/>
  <c r="A25" i="43"/>
  <c r="A24" i="43"/>
  <c r="A23" i="43"/>
  <c r="A22" i="43"/>
  <c r="A21" i="43"/>
  <c r="A18" i="43"/>
  <c r="A17" i="43"/>
  <c r="A16" i="43"/>
  <c r="A15" i="43"/>
  <c r="A14" i="43"/>
  <c r="A13" i="43"/>
  <c r="A12" i="43"/>
  <c r="A11" i="43"/>
  <c r="A10" i="43"/>
  <c r="A9" i="43"/>
  <c r="A8" i="43"/>
  <c r="A7" i="43"/>
  <c r="B5" i="43"/>
  <c r="A35" i="42"/>
  <c r="A33" i="42"/>
  <c r="A32" i="42"/>
  <c r="A31" i="42"/>
  <c r="A30" i="42"/>
  <c r="A29" i="42"/>
  <c r="A28" i="42"/>
  <c r="A27" i="42"/>
  <c r="A26" i="42"/>
  <c r="A25" i="42"/>
  <c r="A24" i="42"/>
  <c r="A23" i="42"/>
  <c r="A22" i="42"/>
  <c r="A21" i="42"/>
  <c r="A18" i="42"/>
  <c r="A17" i="42"/>
  <c r="A16" i="42"/>
  <c r="A15" i="42"/>
  <c r="A14" i="42"/>
  <c r="A13" i="42"/>
  <c r="A12" i="42"/>
  <c r="A11" i="42"/>
  <c r="A10" i="42"/>
  <c r="A9" i="42"/>
  <c r="A8" i="42"/>
  <c r="A7" i="42"/>
  <c r="B5" i="42"/>
  <c r="A36" i="41"/>
  <c r="A34" i="41"/>
  <c r="A33" i="41"/>
  <c r="A32" i="41"/>
  <c r="A31" i="41"/>
  <c r="A30" i="41"/>
  <c r="A29" i="41"/>
  <c r="A28" i="41"/>
  <c r="A27" i="41"/>
  <c r="A26" i="41"/>
  <c r="A25" i="41"/>
  <c r="A24" i="41"/>
  <c r="A23" i="41"/>
  <c r="A22" i="41"/>
  <c r="A19" i="41"/>
  <c r="A18" i="41"/>
  <c r="A17" i="41"/>
  <c r="A16" i="41"/>
  <c r="A15" i="41"/>
  <c r="A14" i="41"/>
  <c r="A13" i="41"/>
  <c r="A12" i="41"/>
  <c r="A11" i="41"/>
  <c r="A10" i="41"/>
  <c r="A9" i="41"/>
  <c r="A8" i="41"/>
  <c r="B6" i="41"/>
  <c r="A35" i="40"/>
  <c r="A33" i="40"/>
  <c r="A32" i="40"/>
  <c r="A31" i="40"/>
  <c r="A30" i="40"/>
  <c r="A29" i="40"/>
  <c r="A28" i="40"/>
  <c r="A27" i="40"/>
  <c r="A26" i="40"/>
  <c r="A25" i="40"/>
  <c r="A24" i="40"/>
  <c r="A23" i="40"/>
  <c r="A22" i="40"/>
  <c r="A21" i="40"/>
  <c r="A18" i="40"/>
  <c r="A17" i="40"/>
  <c r="A16" i="40"/>
  <c r="A15" i="40"/>
  <c r="A14" i="40"/>
  <c r="A13" i="40"/>
  <c r="A12" i="40"/>
  <c r="A11" i="40"/>
  <c r="A10" i="40"/>
  <c r="A9" i="40"/>
  <c r="A8" i="40"/>
  <c r="A7" i="40"/>
  <c r="B5" i="40"/>
  <c r="A35" i="39"/>
  <c r="A33" i="39"/>
  <c r="A32" i="39"/>
  <c r="A31" i="39"/>
  <c r="A30" i="39"/>
  <c r="A29" i="39"/>
  <c r="A28" i="39"/>
  <c r="A27" i="39"/>
  <c r="A26" i="39"/>
  <c r="A25" i="39"/>
  <c r="A24" i="39"/>
  <c r="A23" i="39"/>
  <c r="A22" i="39"/>
  <c r="A21" i="39"/>
  <c r="A18" i="39"/>
  <c r="A17" i="39"/>
  <c r="A16" i="39"/>
  <c r="A15" i="39"/>
  <c r="A14" i="39"/>
  <c r="A13" i="39"/>
  <c r="A12" i="39"/>
  <c r="A11" i="39"/>
  <c r="A10" i="39"/>
  <c r="A9" i="39"/>
  <c r="A8" i="39"/>
  <c r="A7" i="39"/>
  <c r="B5" i="39"/>
  <c r="A35" i="38"/>
  <c r="A33" i="38"/>
  <c r="A32" i="38"/>
  <c r="A31" i="38"/>
  <c r="A30" i="38"/>
  <c r="A29" i="38"/>
  <c r="A28" i="38"/>
  <c r="A27" i="38"/>
  <c r="A26" i="38"/>
  <c r="A25" i="38"/>
  <c r="A24" i="38"/>
  <c r="A23" i="38"/>
  <c r="A22" i="38"/>
  <c r="A21" i="38"/>
  <c r="A18" i="38"/>
  <c r="A17" i="38"/>
  <c r="A16" i="38"/>
  <c r="A15" i="38"/>
  <c r="A14" i="38"/>
  <c r="A13" i="38"/>
  <c r="A12" i="38"/>
  <c r="A11" i="38"/>
  <c r="A10" i="38"/>
  <c r="A9" i="38"/>
  <c r="A8" i="38"/>
  <c r="A7" i="38"/>
  <c r="B5" i="38"/>
  <c r="H35" i="37"/>
  <c r="A35" i="37"/>
  <c r="H34" i="37"/>
  <c r="H33" i="37"/>
  <c r="A33" i="37"/>
  <c r="H32" i="37"/>
  <c r="A32" i="37"/>
  <c r="H31" i="37"/>
  <c r="A31" i="37"/>
  <c r="H30" i="37"/>
  <c r="A30" i="37"/>
  <c r="H29" i="37"/>
  <c r="A29" i="37"/>
  <c r="H28" i="37"/>
  <c r="A28" i="37"/>
  <c r="H27" i="37"/>
  <c r="A27" i="37"/>
  <c r="H26" i="37"/>
  <c r="A26" i="37"/>
  <c r="H25" i="37"/>
  <c r="A25" i="37"/>
  <c r="H24" i="37"/>
  <c r="A24" i="37"/>
  <c r="H23" i="37"/>
  <c r="A23" i="37"/>
  <c r="H22" i="37"/>
  <c r="A22" i="37"/>
  <c r="A21" i="37"/>
  <c r="H20" i="37"/>
  <c r="H19" i="37"/>
  <c r="H18" i="37"/>
  <c r="A18" i="37"/>
  <c r="H17" i="37"/>
  <c r="A17" i="37"/>
  <c r="H16" i="37"/>
  <c r="A16" i="37"/>
  <c r="H15" i="37"/>
  <c r="A15" i="37"/>
  <c r="H14" i="37"/>
  <c r="A14" i="37"/>
  <c r="H13" i="37"/>
  <c r="A13" i="37"/>
  <c r="H12" i="37"/>
  <c r="A12" i="37"/>
  <c r="H11" i="37"/>
  <c r="A11" i="37"/>
  <c r="H10" i="37"/>
  <c r="A10" i="37"/>
  <c r="H9" i="37"/>
  <c r="A9" i="37"/>
  <c r="H8" i="37"/>
  <c r="A8" i="37"/>
  <c r="H7" i="37"/>
  <c r="A7" i="37"/>
  <c r="B5" i="37"/>
  <c r="A35" i="36"/>
  <c r="A33" i="36"/>
  <c r="A32" i="36"/>
  <c r="A31" i="36"/>
  <c r="A30" i="36"/>
  <c r="A29" i="36"/>
  <c r="A28" i="36"/>
  <c r="A27" i="36"/>
  <c r="A26" i="36"/>
  <c r="A25" i="36"/>
  <c r="A24" i="36"/>
  <c r="A23" i="36"/>
  <c r="A22" i="36"/>
  <c r="A21" i="36"/>
  <c r="A18" i="36"/>
  <c r="A17" i="36"/>
  <c r="A16" i="36"/>
  <c r="A15" i="36"/>
  <c r="A14" i="36"/>
  <c r="A13" i="36"/>
  <c r="A12" i="36"/>
  <c r="A11" i="36"/>
  <c r="A10" i="36"/>
  <c r="A9" i="36"/>
  <c r="A8" i="36"/>
  <c r="A7" i="36"/>
  <c r="B5" i="36"/>
  <c r="A35" i="34"/>
  <c r="A33" i="34"/>
  <c r="A32" i="34"/>
  <c r="A31" i="34"/>
  <c r="A30" i="34"/>
  <c r="A29" i="34"/>
  <c r="A28" i="34"/>
  <c r="A27" i="34"/>
  <c r="A26" i="34"/>
  <c r="A25" i="34"/>
  <c r="A24" i="34"/>
  <c r="A23" i="34"/>
  <c r="A22" i="34"/>
  <c r="A21" i="34"/>
  <c r="A18" i="34"/>
  <c r="A17" i="34"/>
  <c r="A16" i="34"/>
  <c r="A15" i="34"/>
  <c r="A14" i="34"/>
  <c r="A13" i="34"/>
  <c r="A12" i="34"/>
  <c r="A11" i="34"/>
  <c r="A10" i="34"/>
  <c r="A9" i="34"/>
  <c r="A8" i="34"/>
  <c r="A7" i="34"/>
  <c r="B5" i="34"/>
  <c r="A35" i="33"/>
  <c r="A33" i="33"/>
  <c r="A32" i="33"/>
  <c r="A31" i="33"/>
  <c r="A30" i="33"/>
  <c r="A29" i="33"/>
  <c r="A28" i="33"/>
  <c r="A27" i="33"/>
  <c r="A26" i="33"/>
  <c r="A25" i="33"/>
  <c r="A24" i="33"/>
  <c r="A23" i="33"/>
  <c r="A22" i="33"/>
  <c r="A21" i="33"/>
  <c r="A18" i="33"/>
  <c r="A17" i="33"/>
  <c r="A16" i="33"/>
  <c r="A15" i="33"/>
  <c r="A14" i="33"/>
  <c r="A13" i="33"/>
  <c r="A12" i="33"/>
  <c r="A11" i="33"/>
  <c r="A10" i="33"/>
  <c r="A9" i="33"/>
  <c r="A8" i="33"/>
  <c r="A7" i="33"/>
  <c r="B5" i="33"/>
  <c r="A35" i="32"/>
  <c r="A33" i="32"/>
  <c r="A32" i="32"/>
  <c r="A31" i="32"/>
  <c r="A30" i="32"/>
  <c r="A29" i="32"/>
  <c r="A28" i="32"/>
  <c r="A27" i="32"/>
  <c r="A26" i="32"/>
  <c r="A25" i="32"/>
  <c r="A24" i="32"/>
  <c r="A23" i="32"/>
  <c r="A22" i="32"/>
  <c r="A21" i="32"/>
  <c r="A18" i="32"/>
  <c r="A17" i="32"/>
  <c r="A16" i="32"/>
  <c r="A15" i="32"/>
  <c r="A14" i="32"/>
  <c r="A13" i="32"/>
  <c r="A12" i="32"/>
  <c r="A11" i="32"/>
  <c r="A10" i="32"/>
  <c r="A9" i="32"/>
  <c r="A8" i="32"/>
  <c r="A7" i="32"/>
  <c r="B5" i="32"/>
  <c r="A35" i="31"/>
  <c r="A33" i="31"/>
  <c r="A32" i="31"/>
  <c r="A31" i="31"/>
  <c r="A30" i="31"/>
  <c r="A29" i="31"/>
  <c r="A28" i="31"/>
  <c r="A27" i="31"/>
  <c r="A26" i="31"/>
  <c r="A25" i="31"/>
  <c r="A24" i="31"/>
  <c r="A23" i="31"/>
  <c r="A22" i="31"/>
  <c r="A21" i="31"/>
  <c r="A18" i="31"/>
  <c r="A17" i="31"/>
  <c r="A16" i="31"/>
  <c r="A15" i="31"/>
  <c r="A14" i="31"/>
  <c r="A13" i="31"/>
  <c r="A12" i="31"/>
  <c r="A11" i="31"/>
  <c r="A10" i="31"/>
  <c r="A9" i="31"/>
  <c r="A8" i="31"/>
  <c r="A7" i="31"/>
  <c r="B5" i="31"/>
  <c r="A35" i="30"/>
  <c r="A33" i="30"/>
  <c r="A32" i="30"/>
  <c r="A31" i="30"/>
  <c r="A30" i="30"/>
  <c r="A29" i="30"/>
  <c r="A28" i="30"/>
  <c r="A27" i="30"/>
  <c r="A26" i="30"/>
  <c r="A25" i="30"/>
  <c r="A24" i="30"/>
  <c r="A23" i="30"/>
  <c r="A22" i="30"/>
  <c r="A21" i="30"/>
  <c r="A18" i="30"/>
  <c r="A17" i="30"/>
  <c r="A16" i="30"/>
  <c r="A15" i="30"/>
  <c r="A14" i="30"/>
  <c r="A13" i="30"/>
  <c r="A12" i="30"/>
  <c r="A11" i="30"/>
  <c r="A10" i="30"/>
  <c r="A9" i="30"/>
  <c r="A8" i="30"/>
  <c r="A7" i="30"/>
  <c r="B5" i="30"/>
  <c r="A35" i="29"/>
  <c r="A33" i="29"/>
  <c r="A32" i="29"/>
  <c r="A31" i="29"/>
  <c r="A30" i="29"/>
  <c r="A29" i="29"/>
  <c r="A28" i="29"/>
  <c r="A27" i="29"/>
  <c r="A26" i="29"/>
  <c r="A25" i="29"/>
  <c r="A24" i="29"/>
  <c r="A23" i="29"/>
  <c r="A22" i="29"/>
  <c r="A21" i="29"/>
  <c r="A18" i="29"/>
  <c r="A17" i="29"/>
  <c r="A16" i="29"/>
  <c r="A15" i="29"/>
  <c r="A14" i="29"/>
  <c r="A13" i="29"/>
  <c r="A12" i="29"/>
  <c r="A11" i="29"/>
  <c r="A10" i="29"/>
  <c r="A9" i="29"/>
  <c r="A8" i="29"/>
  <c r="A7" i="29"/>
  <c r="B5" i="29"/>
  <c r="A35" i="28"/>
  <c r="A33" i="28"/>
  <c r="A32" i="28"/>
  <c r="A31" i="28"/>
  <c r="A30" i="28"/>
  <c r="A29" i="28"/>
  <c r="A28" i="28"/>
  <c r="A27" i="28"/>
  <c r="A26" i="28"/>
  <c r="A25" i="28"/>
  <c r="A24" i="28"/>
  <c r="A23" i="28"/>
  <c r="A22" i="28"/>
  <c r="A21" i="28"/>
  <c r="A18" i="28"/>
  <c r="A17" i="28"/>
  <c r="A16" i="28"/>
  <c r="A15" i="28"/>
  <c r="A14" i="28"/>
  <c r="A13" i="28"/>
  <c r="A12" i="28"/>
  <c r="A11" i="28"/>
  <c r="A10" i="28"/>
  <c r="A9" i="28"/>
  <c r="A8" i="28"/>
  <c r="A7" i="28"/>
  <c r="B5" i="28"/>
  <c r="A35" i="52"/>
  <c r="A33" i="52"/>
  <c r="A32" i="52"/>
  <c r="A31" i="52"/>
  <c r="A30" i="52"/>
  <c r="A29" i="52"/>
  <c r="A28" i="52"/>
  <c r="A27" i="52"/>
  <c r="A26" i="52"/>
  <c r="A25" i="52"/>
  <c r="A24" i="52"/>
  <c r="A23" i="52"/>
  <c r="A22" i="52"/>
  <c r="A21" i="52"/>
  <c r="A18" i="52"/>
  <c r="A17" i="52"/>
  <c r="A16" i="52"/>
  <c r="A15" i="52"/>
  <c r="A14" i="52"/>
  <c r="A13" i="52"/>
  <c r="A12" i="52"/>
  <c r="A11" i="52"/>
  <c r="A10" i="52"/>
  <c r="A9" i="52"/>
  <c r="A8" i="52"/>
  <c r="A7" i="52"/>
  <c r="C5" i="52"/>
  <c r="A35" i="27"/>
  <c r="A33" i="27"/>
  <c r="A32" i="27"/>
  <c r="A31" i="27"/>
  <c r="A30" i="27"/>
  <c r="A29" i="27"/>
  <c r="A28" i="27"/>
  <c r="A27" i="27"/>
  <c r="A26" i="27"/>
  <c r="A25" i="27"/>
  <c r="A24" i="27"/>
  <c r="A23" i="27"/>
  <c r="A22" i="27"/>
  <c r="A21" i="27"/>
  <c r="A18" i="27"/>
  <c r="A17" i="27"/>
  <c r="A16" i="27"/>
  <c r="A15" i="27"/>
  <c r="A14" i="27"/>
  <c r="A13" i="27"/>
  <c r="A12" i="27"/>
  <c r="A11" i="27"/>
  <c r="A10" i="27"/>
  <c r="A9" i="27"/>
  <c r="A8" i="27"/>
  <c r="A7" i="27"/>
  <c r="B5" i="27"/>
  <c r="A35" i="26"/>
  <c r="A33" i="26"/>
  <c r="A32" i="26"/>
  <c r="A31" i="26"/>
  <c r="A30" i="26"/>
  <c r="A29" i="26"/>
  <c r="A28" i="26"/>
  <c r="A27" i="26"/>
  <c r="A26" i="26"/>
  <c r="A25" i="26"/>
  <c r="A24" i="26"/>
  <c r="A23" i="26"/>
  <c r="A22" i="26"/>
  <c r="A21" i="26"/>
  <c r="A18" i="26"/>
  <c r="A17" i="26"/>
  <c r="A16" i="26"/>
  <c r="A15" i="26"/>
  <c r="A14" i="26"/>
  <c r="A13" i="26"/>
  <c r="A12" i="26"/>
  <c r="A11" i="26"/>
  <c r="A10" i="26"/>
  <c r="A9" i="26"/>
  <c r="A8" i="26"/>
  <c r="A7" i="26"/>
  <c r="B5" i="26"/>
  <c r="A35" i="25"/>
  <c r="A33" i="25"/>
  <c r="A32" i="25"/>
  <c r="A31" i="25"/>
  <c r="A30" i="25"/>
  <c r="A29" i="25"/>
  <c r="A28" i="25"/>
  <c r="A27" i="25"/>
  <c r="A26" i="25"/>
  <c r="A25" i="25"/>
  <c r="A24" i="25"/>
  <c r="A23" i="25"/>
  <c r="A22" i="25"/>
  <c r="A21" i="25"/>
  <c r="A18" i="25"/>
  <c r="A17" i="25"/>
  <c r="A16" i="25"/>
  <c r="A15" i="25"/>
  <c r="A14" i="25"/>
  <c r="A13" i="25"/>
  <c r="A12" i="25"/>
  <c r="A11" i="25"/>
  <c r="A10" i="25"/>
  <c r="A9" i="25"/>
  <c r="A8" i="25"/>
  <c r="A7" i="25"/>
  <c r="B5" i="25"/>
  <c r="H35" i="24"/>
  <c r="A35" i="24"/>
  <c r="H34" i="24"/>
  <c r="H33" i="24"/>
  <c r="A33" i="24"/>
  <c r="H32" i="24"/>
  <c r="A32" i="24"/>
  <c r="H31" i="24"/>
  <c r="A31" i="24"/>
  <c r="H30" i="24"/>
  <c r="A30" i="24"/>
  <c r="H29" i="24"/>
  <c r="A29" i="24"/>
  <c r="H28" i="24"/>
  <c r="A28" i="24"/>
  <c r="H27" i="24"/>
  <c r="A27" i="24"/>
  <c r="H26" i="24"/>
  <c r="A26" i="24"/>
  <c r="H25" i="24"/>
  <c r="A25" i="24"/>
  <c r="H24" i="24"/>
  <c r="A24" i="24"/>
  <c r="H23" i="24"/>
  <c r="A23" i="24"/>
  <c r="H22" i="24"/>
  <c r="A22" i="24"/>
  <c r="A21" i="24"/>
  <c r="H20" i="24"/>
  <c r="H19" i="24"/>
  <c r="H18" i="24"/>
  <c r="A18" i="24"/>
  <c r="H17" i="24"/>
  <c r="A17" i="24"/>
  <c r="H16" i="24"/>
  <c r="A16" i="24"/>
  <c r="H15" i="24"/>
  <c r="A15" i="24"/>
  <c r="H14" i="24"/>
  <c r="A14" i="24"/>
  <c r="H13" i="24"/>
  <c r="A13" i="24"/>
  <c r="H12" i="24"/>
  <c r="A12" i="24"/>
  <c r="H11" i="24"/>
  <c r="A11" i="24"/>
  <c r="H10" i="24"/>
  <c r="A10" i="24"/>
  <c r="H9" i="24"/>
  <c r="A9" i="24"/>
  <c r="H8" i="24"/>
  <c r="A8" i="24"/>
  <c r="H7" i="24"/>
  <c r="A7" i="24"/>
  <c r="F5" i="24"/>
  <c r="B5" i="24"/>
  <c r="J35" i="23"/>
  <c r="A35" i="23"/>
  <c r="J34" i="23"/>
  <c r="J33" i="23"/>
  <c r="A33" i="23"/>
  <c r="J32" i="23"/>
  <c r="A32" i="23"/>
  <c r="J31" i="23"/>
  <c r="A31" i="23"/>
  <c r="J30" i="23"/>
  <c r="A30" i="23"/>
  <c r="J29" i="23"/>
  <c r="A29" i="23"/>
  <c r="J28" i="23"/>
  <c r="A28" i="23"/>
  <c r="J27" i="23"/>
  <c r="A27" i="23"/>
  <c r="J26" i="23"/>
  <c r="A26" i="23"/>
  <c r="J25" i="23"/>
  <c r="A25" i="23"/>
  <c r="J24" i="23"/>
  <c r="A24" i="23"/>
  <c r="J23" i="23"/>
  <c r="A23" i="23"/>
  <c r="J22" i="23"/>
  <c r="A22" i="23"/>
  <c r="A21" i="23"/>
  <c r="J20" i="23"/>
  <c r="J19" i="23"/>
  <c r="J18" i="23"/>
  <c r="A18" i="23"/>
  <c r="J17" i="23"/>
  <c r="A17" i="23"/>
  <c r="J16" i="23"/>
  <c r="A16" i="23"/>
  <c r="J15" i="23"/>
  <c r="A15" i="23"/>
  <c r="J14" i="23"/>
  <c r="A14" i="23"/>
  <c r="J13" i="23"/>
  <c r="A13" i="23"/>
  <c r="J12" i="23"/>
  <c r="A12" i="23"/>
  <c r="J11" i="23"/>
  <c r="A11" i="23"/>
  <c r="J10" i="23"/>
  <c r="A10" i="23"/>
  <c r="J9" i="23"/>
  <c r="A9" i="23"/>
  <c r="J8" i="23"/>
  <c r="A8" i="23"/>
  <c r="J7" i="23"/>
  <c r="A7" i="23"/>
  <c r="B5" i="23"/>
  <c r="A35" i="22"/>
  <c r="A33" i="22"/>
  <c r="A32" i="22"/>
  <c r="A31" i="22"/>
  <c r="A30" i="22"/>
  <c r="A29" i="22"/>
  <c r="A28" i="22"/>
  <c r="A27" i="22"/>
  <c r="A26" i="22"/>
  <c r="A25" i="22"/>
  <c r="A24" i="22"/>
  <c r="A23" i="22"/>
  <c r="A22" i="22"/>
  <c r="A21" i="22"/>
  <c r="A18" i="22"/>
  <c r="A17" i="22"/>
  <c r="A16" i="22"/>
  <c r="A15" i="22"/>
  <c r="A14" i="22"/>
  <c r="A13" i="22"/>
  <c r="A12" i="22"/>
  <c r="A11" i="22"/>
  <c r="A10" i="22"/>
  <c r="A9" i="22"/>
  <c r="A8" i="22"/>
  <c r="A7" i="22"/>
  <c r="B5" i="22"/>
  <c r="A35" i="21"/>
  <c r="A33" i="21"/>
  <c r="A32" i="21"/>
  <c r="A31" i="21"/>
  <c r="A30" i="21"/>
  <c r="A29" i="21"/>
  <c r="A28" i="21"/>
  <c r="A27" i="21"/>
  <c r="A26" i="21"/>
  <c r="A25" i="21"/>
  <c r="A24" i="21"/>
  <c r="A23" i="21"/>
  <c r="A22" i="21"/>
  <c r="A21" i="21"/>
  <c r="A18" i="21"/>
  <c r="A17" i="21"/>
  <c r="A16" i="21"/>
  <c r="A15" i="21"/>
  <c r="A14" i="21"/>
  <c r="A13" i="21"/>
  <c r="A12" i="21"/>
  <c r="A11" i="21"/>
  <c r="A10" i="21"/>
  <c r="A9" i="21"/>
  <c r="A8" i="21"/>
  <c r="A7" i="21"/>
  <c r="G5" i="21"/>
  <c r="B5" i="21"/>
  <c r="A35" i="20"/>
  <c r="A33" i="20"/>
  <c r="A32" i="20"/>
  <c r="A31" i="20"/>
  <c r="A30" i="20"/>
  <c r="A29" i="20"/>
  <c r="A28" i="20"/>
  <c r="A27" i="20"/>
  <c r="A26" i="20"/>
  <c r="A25" i="20"/>
  <c r="A24" i="20"/>
  <c r="A23" i="20"/>
  <c r="A22" i="20"/>
  <c r="A21" i="20"/>
  <c r="A18" i="20"/>
  <c r="A17" i="20"/>
  <c r="A16" i="20"/>
  <c r="A15" i="20"/>
  <c r="A14" i="20"/>
  <c r="A13" i="20"/>
  <c r="A12" i="20"/>
  <c r="A11" i="20"/>
  <c r="A10" i="20"/>
  <c r="A9" i="20"/>
  <c r="A8" i="20"/>
  <c r="A7" i="20"/>
  <c r="B5" i="20"/>
  <c r="A35" i="19"/>
  <c r="A33" i="19"/>
  <c r="A32" i="19"/>
  <c r="A31" i="19"/>
  <c r="A30" i="19"/>
  <c r="A29" i="19"/>
  <c r="A28" i="19"/>
  <c r="A27" i="19"/>
  <c r="A26" i="19"/>
  <c r="A25" i="19"/>
  <c r="A24" i="19"/>
  <c r="A23" i="19"/>
  <c r="A22" i="19"/>
  <c r="A21" i="19"/>
  <c r="A18" i="19"/>
  <c r="A17" i="19"/>
  <c r="A16" i="19"/>
  <c r="A15" i="19"/>
  <c r="A14" i="19"/>
  <c r="A13" i="19"/>
  <c r="A12" i="19"/>
  <c r="A11" i="19"/>
  <c r="A10" i="19"/>
  <c r="A9" i="19"/>
  <c r="A8" i="19"/>
  <c r="A7" i="19"/>
  <c r="B5" i="19"/>
  <c r="A35" i="18"/>
  <c r="A33" i="18"/>
  <c r="A32" i="18"/>
  <c r="A31" i="18"/>
  <c r="A30" i="18"/>
  <c r="A29" i="18"/>
  <c r="A28" i="18"/>
  <c r="A27" i="18"/>
  <c r="A26" i="18"/>
  <c r="A25" i="18"/>
  <c r="A24" i="18"/>
  <c r="A23" i="18"/>
  <c r="A22" i="18"/>
  <c r="A21" i="18"/>
  <c r="A18" i="18"/>
  <c r="A17" i="18"/>
  <c r="A16" i="18"/>
  <c r="A15" i="18"/>
  <c r="A14" i="18"/>
  <c r="A13" i="18"/>
  <c r="A12" i="18"/>
  <c r="A11" i="18"/>
  <c r="A10" i="18"/>
  <c r="A9" i="18"/>
  <c r="A8" i="18"/>
  <c r="A7" i="18"/>
  <c r="B5" i="18"/>
  <c r="A35" i="17"/>
  <c r="A33" i="17"/>
  <c r="A32" i="17"/>
  <c r="A31" i="17"/>
  <c r="A30" i="17"/>
  <c r="A29" i="17"/>
  <c r="A28" i="17"/>
  <c r="A27" i="17"/>
  <c r="A26" i="17"/>
  <c r="A25" i="17"/>
  <c r="A24" i="17"/>
  <c r="A23" i="17"/>
  <c r="A22" i="17"/>
  <c r="A21" i="17"/>
  <c r="A18" i="17"/>
  <c r="A17" i="17"/>
  <c r="A16" i="17"/>
  <c r="A15" i="17"/>
  <c r="A14" i="17"/>
  <c r="A13" i="17"/>
  <c r="A12" i="17"/>
  <c r="A11" i="17"/>
  <c r="A10" i="17"/>
  <c r="A9" i="17"/>
  <c r="A8" i="17"/>
  <c r="A7" i="17"/>
  <c r="B5" i="17"/>
  <c r="A35" i="16"/>
  <c r="A33" i="16"/>
  <c r="A32" i="16"/>
  <c r="A31" i="16"/>
  <c r="A30" i="16"/>
  <c r="A29" i="16"/>
  <c r="A28" i="16"/>
  <c r="A27" i="16"/>
  <c r="A26" i="16"/>
  <c r="A25" i="16"/>
  <c r="A24" i="16"/>
  <c r="A23" i="16"/>
  <c r="A22" i="16"/>
  <c r="A21" i="16"/>
  <c r="A18" i="16"/>
  <c r="A17" i="16"/>
  <c r="A16" i="16"/>
  <c r="A15" i="16"/>
  <c r="A14" i="16"/>
  <c r="A13" i="16"/>
  <c r="A12" i="16"/>
  <c r="A11" i="16"/>
  <c r="A10" i="16"/>
  <c r="A9" i="16"/>
  <c r="A8" i="16"/>
  <c r="A7" i="16"/>
  <c r="B5" i="16"/>
  <c r="A35" i="15"/>
  <c r="A33" i="15"/>
  <c r="A32" i="15"/>
  <c r="A31" i="15"/>
  <c r="A30" i="15"/>
  <c r="A29" i="15"/>
  <c r="A28" i="15"/>
  <c r="A27" i="15"/>
  <c r="A26" i="15"/>
  <c r="A25" i="15"/>
  <c r="A24" i="15"/>
  <c r="A23" i="15"/>
  <c r="A22" i="15"/>
  <c r="A21" i="15"/>
  <c r="A18" i="15"/>
  <c r="A17" i="15"/>
  <c r="A16" i="15"/>
  <c r="A15" i="15"/>
  <c r="A14" i="15"/>
  <c r="A13" i="15"/>
  <c r="A12" i="15"/>
  <c r="A11" i="15"/>
  <c r="A10" i="15"/>
  <c r="A9" i="15"/>
  <c r="A8" i="15"/>
  <c r="A7" i="15"/>
  <c r="B5" i="15"/>
  <c r="A35" i="14"/>
  <c r="A33" i="14"/>
  <c r="A32" i="14"/>
  <c r="A31" i="14"/>
  <c r="A30" i="14"/>
  <c r="A29" i="14"/>
  <c r="A28" i="14"/>
  <c r="A27" i="14"/>
  <c r="A26" i="14"/>
  <c r="A25" i="14"/>
  <c r="A24" i="14"/>
  <c r="A23" i="14"/>
  <c r="A22" i="14"/>
  <c r="A21" i="14"/>
  <c r="A18" i="14"/>
  <c r="A17" i="14"/>
  <c r="A16" i="14"/>
  <c r="A15" i="14"/>
  <c r="A14" i="14"/>
  <c r="A13" i="14"/>
  <c r="A12" i="14"/>
  <c r="A11" i="14"/>
  <c r="A10" i="14"/>
  <c r="A9" i="14"/>
  <c r="A8" i="14"/>
  <c r="A7" i="14"/>
  <c r="B5" i="14"/>
  <c r="A35" i="13"/>
  <c r="A33" i="13"/>
  <c r="A32" i="13"/>
  <c r="A31" i="13"/>
  <c r="A30" i="13"/>
  <c r="A29" i="13"/>
  <c r="A28" i="13"/>
  <c r="A27" i="13"/>
  <c r="A26" i="13"/>
  <c r="A25" i="13"/>
  <c r="A24" i="13"/>
  <c r="A23" i="13"/>
  <c r="A21" i="13"/>
  <c r="A18" i="13"/>
  <c r="A17" i="13"/>
  <c r="A16" i="13"/>
  <c r="A15" i="13"/>
  <c r="A14" i="13"/>
  <c r="A13" i="13"/>
  <c r="A12" i="13"/>
  <c r="A11" i="13"/>
  <c r="A10" i="13"/>
  <c r="A9" i="13"/>
  <c r="A8" i="13"/>
  <c r="A7" i="13"/>
  <c r="B5" i="13"/>
  <c r="A35" i="12"/>
  <c r="A33" i="12"/>
  <c r="A32" i="12"/>
  <c r="A31" i="12"/>
  <c r="A30" i="12"/>
  <c r="A29" i="12"/>
  <c r="A28" i="12"/>
  <c r="A27" i="12"/>
  <c r="A26" i="12"/>
  <c r="A25" i="12"/>
  <c r="A24" i="12"/>
  <c r="A23" i="12"/>
  <c r="A22" i="12"/>
  <c r="A21" i="12"/>
  <c r="A18" i="12"/>
  <c r="A17" i="12"/>
  <c r="A16" i="12"/>
  <c r="A15" i="12"/>
  <c r="A14" i="12"/>
  <c r="A13" i="12"/>
  <c r="A12" i="12"/>
  <c r="A11" i="12"/>
  <c r="A10" i="12"/>
  <c r="A9" i="12"/>
  <c r="A8" i="12"/>
  <c r="A7" i="12"/>
  <c r="B5" i="12"/>
  <c r="A35" i="10"/>
  <c r="A33" i="10"/>
  <c r="A32" i="10"/>
  <c r="A31" i="10"/>
  <c r="A30" i="10"/>
  <c r="A29" i="10"/>
  <c r="A28" i="10"/>
  <c r="A27" i="10"/>
  <c r="A26" i="10"/>
  <c r="A25" i="10"/>
  <c r="A24" i="10"/>
  <c r="A23" i="10"/>
  <c r="A22" i="10"/>
  <c r="A21" i="10"/>
  <c r="A18" i="10"/>
  <c r="A17" i="10"/>
  <c r="A16" i="10"/>
  <c r="A15" i="10"/>
  <c r="A14" i="10"/>
  <c r="A13" i="10"/>
  <c r="A12" i="10"/>
  <c r="A11" i="10"/>
  <c r="A10" i="10"/>
  <c r="A9" i="10"/>
  <c r="A8" i="10"/>
  <c r="A7" i="10"/>
  <c r="B5" i="10"/>
  <c r="A35" i="9"/>
  <c r="A33" i="9"/>
  <c r="A32" i="9"/>
  <c r="A31" i="9"/>
  <c r="A30" i="9"/>
  <c r="A29" i="9"/>
  <c r="A28" i="9"/>
  <c r="A27" i="9"/>
  <c r="A26" i="9"/>
  <c r="A25" i="9"/>
  <c r="A24" i="9"/>
  <c r="A23" i="9"/>
  <c r="A22" i="9"/>
  <c r="A21" i="9"/>
  <c r="A18" i="9"/>
  <c r="A17" i="9"/>
  <c r="A16" i="9"/>
  <c r="A15" i="9"/>
  <c r="A14" i="9"/>
  <c r="A13" i="9"/>
  <c r="A12" i="9"/>
  <c r="A11" i="9"/>
  <c r="A10" i="9"/>
  <c r="A9" i="9"/>
  <c r="A8" i="9"/>
  <c r="A7" i="9"/>
  <c r="B5" i="9"/>
  <c r="A35" i="8"/>
  <c r="A33" i="8"/>
  <c r="A32" i="8"/>
  <c r="A31" i="8"/>
  <c r="A30" i="8"/>
  <c r="A29" i="8"/>
  <c r="A28" i="8"/>
  <c r="A27" i="8"/>
  <c r="A26" i="8"/>
  <c r="A25" i="8"/>
  <c r="A24" i="8"/>
  <c r="A23" i="8"/>
  <c r="A22" i="8"/>
  <c r="A21" i="8"/>
  <c r="A18" i="8"/>
  <c r="A17" i="8"/>
  <c r="A16" i="8"/>
  <c r="A15" i="8"/>
  <c r="A14" i="8"/>
  <c r="A13" i="8"/>
  <c r="A12" i="8"/>
  <c r="A11" i="8"/>
  <c r="A10" i="8"/>
  <c r="A9" i="8"/>
  <c r="A8" i="8"/>
  <c r="A7" i="8"/>
  <c r="B5" i="8"/>
  <c r="G27" i="7"/>
  <c r="G26" i="7"/>
  <c r="G25" i="7"/>
  <c r="G24" i="7"/>
  <c r="G23" i="7"/>
  <c r="G22" i="7"/>
  <c r="G21" i="7"/>
  <c r="G20" i="7"/>
  <c r="G19" i="7"/>
  <c r="G18" i="7"/>
  <c r="A17" i="7"/>
  <c r="G16" i="7"/>
  <c r="G15" i="7"/>
  <c r="G14" i="7"/>
  <c r="G13" i="7"/>
  <c r="G12" i="7"/>
  <c r="G11" i="7"/>
  <c r="G10" i="7"/>
  <c r="G9" i="7"/>
  <c r="G8" i="7"/>
  <c r="G7" i="7"/>
  <c r="G5" i="7"/>
  <c r="D5" i="7"/>
  <c r="A35" i="50"/>
  <c r="A33" i="50"/>
  <c r="A32" i="50"/>
  <c r="A31" i="50"/>
  <c r="A30" i="50"/>
  <c r="A29" i="50"/>
  <c r="A28" i="50"/>
  <c r="A27" i="50"/>
  <c r="A26" i="50"/>
  <c r="A25" i="50"/>
  <c r="A24" i="50"/>
  <c r="A23" i="50"/>
  <c r="A22" i="50"/>
  <c r="A21" i="50"/>
  <c r="A18" i="50"/>
  <c r="A17" i="50"/>
  <c r="A16" i="50"/>
  <c r="A15" i="50"/>
  <c r="A14" i="50"/>
  <c r="A13" i="50"/>
  <c r="A12" i="50"/>
  <c r="A11" i="50"/>
  <c r="A10" i="50"/>
  <c r="A9" i="50"/>
  <c r="A8" i="50"/>
  <c r="A7" i="50"/>
  <c r="A35" i="49"/>
  <c r="A33" i="49"/>
  <c r="A32" i="49"/>
  <c r="A31" i="49"/>
  <c r="A30" i="49"/>
  <c r="A29" i="49"/>
  <c r="A28" i="49"/>
  <c r="A27" i="49"/>
  <c r="A26" i="49"/>
  <c r="A25" i="49"/>
  <c r="A24" i="49"/>
  <c r="A23" i="49"/>
  <c r="A22" i="49"/>
  <c r="A21" i="49"/>
  <c r="A18" i="49"/>
  <c r="A17" i="49"/>
  <c r="A16" i="49"/>
  <c r="A15" i="49"/>
  <c r="A14" i="49"/>
  <c r="A13" i="49"/>
  <c r="A12" i="49"/>
  <c r="A11" i="49"/>
  <c r="A10" i="49"/>
  <c r="A9" i="49"/>
  <c r="A8" i="49"/>
  <c r="A7" i="49"/>
  <c r="A35" i="46"/>
  <c r="A33" i="46"/>
  <c r="A32" i="46"/>
  <c r="A31" i="46"/>
  <c r="A30" i="46"/>
  <c r="A29" i="46"/>
  <c r="A28" i="46"/>
  <c r="A27" i="46"/>
  <c r="A26" i="46"/>
  <c r="A25" i="46"/>
  <c r="A24" i="46"/>
  <c r="A23" i="46"/>
  <c r="A22" i="46"/>
  <c r="A21" i="46"/>
  <c r="A18" i="46"/>
  <c r="A17" i="46"/>
  <c r="A16" i="46"/>
  <c r="A15" i="46"/>
  <c r="A14" i="46"/>
  <c r="A13" i="46"/>
  <c r="A12" i="46"/>
  <c r="A11" i="46"/>
  <c r="A10" i="46"/>
  <c r="A9" i="46"/>
  <c r="A8" i="46"/>
  <c r="A7" i="46"/>
  <c r="D5" i="46"/>
  <c r="B5" i="46"/>
  <c r="A35" i="45"/>
  <c r="A33" i="45"/>
  <c r="A32" i="45"/>
  <c r="A31" i="45"/>
  <c r="A30" i="45"/>
  <c r="A29" i="45"/>
  <c r="A28" i="45"/>
  <c r="A27" i="45"/>
  <c r="A26" i="45"/>
  <c r="A25" i="45"/>
  <c r="A24" i="45"/>
  <c r="A23" i="45"/>
  <c r="A22" i="45"/>
  <c r="A21" i="45"/>
  <c r="A18" i="45"/>
  <c r="A17" i="45"/>
  <c r="A16" i="45"/>
  <c r="A15" i="45"/>
  <c r="A14" i="45"/>
  <c r="A13" i="45"/>
  <c r="A12" i="45"/>
  <c r="A11" i="45"/>
  <c r="A10" i="45"/>
  <c r="A9" i="45"/>
  <c r="A8" i="45"/>
  <c r="A7" i="45"/>
  <c r="B5" i="45"/>
</calcChain>
</file>

<file path=xl/sharedStrings.xml><?xml version="1.0" encoding="utf-8"?>
<sst xmlns="http://schemas.openxmlformats.org/spreadsheetml/2006/main" count="4002" uniqueCount="441">
  <si>
    <t>PROGRAM INFORMATION REPORT</t>
  </si>
  <si>
    <t>(KEYDATA)</t>
  </si>
  <si>
    <t>Budget Division</t>
  </si>
  <si>
    <t>Financial Management</t>
  </si>
  <si>
    <t>Food and Nutrition Service</t>
  </si>
  <si>
    <t>U.S. Department of Agriculture</t>
  </si>
  <si>
    <t>Note:</t>
  </si>
  <si>
    <t>This report is based in part on preliminary data submitted by various reporting agencies.</t>
  </si>
  <si>
    <t>Users should anticipate changes in future reports as reporting agencies finalize data.</t>
  </si>
  <si>
    <t>Questions about information in this report should be addressed to the data administrator,</t>
  </si>
  <si>
    <t>Budget Division (305-2189).</t>
  </si>
  <si>
    <t>Table of Contents</t>
  </si>
  <si>
    <t>Table</t>
  </si>
  <si>
    <t>Title</t>
  </si>
  <si>
    <t>Total FNS Costs -- All Programs</t>
  </si>
  <si>
    <t>School Program Operations -- October Data</t>
  </si>
  <si>
    <t>National School Lunch Program -- Participation and Lunches Served</t>
  </si>
  <si>
    <t>National School Lunch Program -- Total Lunches Served</t>
  </si>
  <si>
    <t>National School Lunch Program -- Program Cost</t>
  </si>
  <si>
    <t>Commodity Schools</t>
  </si>
  <si>
    <t>School Breakfast Program -- Participation and Breakfasts Served</t>
  </si>
  <si>
    <t>School Breakfast Program -- Program Totals</t>
  </si>
  <si>
    <t>School Breakfast Program -- Program Costs ($)</t>
  </si>
  <si>
    <t>Child and Adult Care Food Program -- Child Care Homes and Centers</t>
  </si>
  <si>
    <t>Child and Adult Care Food Program -- Child Care Type of Centers</t>
  </si>
  <si>
    <t>Child and Adult Care Food Program -- Child Care Type of Meal Served: Homes &amp; Centers</t>
  </si>
  <si>
    <t>Child and Adult Care Food Program -- Child Care Type of Meal Served: Breakfasts &amp; Lunches</t>
  </si>
  <si>
    <t>Child and Adult Care Food Program -- Child Care Type of Meal Served: Suppers &amp; Snacks</t>
  </si>
  <si>
    <t>Child and Adult Care Food Program -- Child Care Type of Meal Served: Totals</t>
  </si>
  <si>
    <t>Child and Adult Care Food Program -- Child Care Type of Meal Payment</t>
  </si>
  <si>
    <t>Child and Adult Care Food Program -- Child Care Program Cost</t>
  </si>
  <si>
    <t>Child and Adult Care Food Program -- Adult Care Total Meals Served</t>
  </si>
  <si>
    <t>Child and Adult Care Food Program -- Adult Care Participation and Cost</t>
  </si>
  <si>
    <t>Child and Adult Care Food Program (Summary)</t>
  </si>
  <si>
    <t>Summer Food Service Program -- Type of Meal Served</t>
  </si>
  <si>
    <t>Summer Food Service Program -- Program Cost</t>
  </si>
  <si>
    <t>Child Nutrition Programs -- Cash Payments</t>
  </si>
  <si>
    <t>Child Nutrition Programs -- Total FNS Cost</t>
  </si>
  <si>
    <t>Special Milk Program -- Half Pints Served Per Month</t>
  </si>
  <si>
    <t>Special Milk Program -- Program Totals</t>
  </si>
  <si>
    <t>Special Supplemental Nutrition Program (WIC)</t>
  </si>
  <si>
    <t>Commodity Supplemental Food Program (CSFP)</t>
  </si>
  <si>
    <t>Food Donation Program -- Food Distribution Program on Indian Reservations (IR)</t>
  </si>
  <si>
    <t>FNS Commodity Distribution Entitlements -- Food and Cash-In-Lieu</t>
  </si>
  <si>
    <t>Total FNS and USDA Commodity Distribution Entitlements</t>
  </si>
  <si>
    <t>USDA Surplus Commodities (Bonus &amp; TEFAP Foods) -- Federal Cost: CN &amp; SF Programs</t>
  </si>
  <si>
    <t>USDA Surplus Commodities (Bonus &amp; TEFAP Foods) -- Federal Cost</t>
  </si>
  <si>
    <t>Total USDA Donated Foods -- Entitlements, Bonus Commodities and TEFAP Foods</t>
  </si>
  <si>
    <t>USDA Expenditures -- All Programs</t>
  </si>
  <si>
    <t>USDA Expenditures -- All Programs, Continued</t>
  </si>
  <si>
    <t>Fiscal Year and Month</t>
  </si>
  <si>
    <t>Child Nutrition</t>
  </si>
  <si>
    <t>Special Milk</t>
  </si>
  <si>
    <t>Supplemental Food</t>
  </si>
  <si>
    <t>Total FNS Cost</t>
  </si>
  <si>
    <t>Total</t>
  </si>
  <si>
    <t>Benefit</t>
  </si>
  <si>
    <t>E &amp; T Administrative Cost</t>
  </si>
  <si>
    <t>Total Program Cost</t>
  </si>
  <si>
    <t>Household</t>
  </si>
  <si>
    <t>Persons</t>
  </si>
  <si>
    <t>Per Person</t>
  </si>
  <si>
    <t>Table 3: School Program Operations -- October Data</t>
  </si>
  <si>
    <t>Fiscal Year</t>
  </si>
  <si>
    <t>Program and Type</t>
  </si>
  <si>
    <t>Enrollment</t>
  </si>
  <si>
    <t>Participation Divided by Enrollment</t>
  </si>
  <si>
    <t>National School Lunch Program</t>
  </si>
  <si>
    <t>Total Schools and RCCI's</t>
  </si>
  <si>
    <t>Schools</t>
  </si>
  <si>
    <t>Res. Child Care Institutions</t>
  </si>
  <si>
    <t>School Breakfast Program</t>
  </si>
  <si>
    <t>Special Milk Program</t>
  </si>
  <si>
    <t>Schools &amp; Res. Child Care Inst.</t>
  </si>
  <si>
    <t>Non-Res. Child Care Inst.</t>
  </si>
  <si>
    <t>Summer Camps (July)</t>
  </si>
  <si>
    <t>Table 4: National School Lunch Program -- Participation and Lunches Served</t>
  </si>
  <si>
    <t>Lunches Served Per Month</t>
  </si>
  <si>
    <t>Free</t>
  </si>
  <si>
    <t>Reduced</t>
  </si>
  <si>
    <t>Paid</t>
  </si>
  <si>
    <t>Table 5: National School Lunch Program -- Total Lunches Served</t>
  </si>
  <si>
    <t>Total Lunches Served (Includes Col.1)</t>
  </si>
  <si>
    <t>Total Afterschool Snacks Served (Includes Col.5)</t>
  </si>
  <si>
    <t>Table 6: National School Lunch Program -- Program Cost</t>
  </si>
  <si>
    <t>Section 11</t>
  </si>
  <si>
    <t>Regular</t>
  </si>
  <si>
    <t>Table 8: School Breakfast Program -- Participation and Breakfasts Served</t>
  </si>
  <si>
    <t>All Breakfasts Served Per Month</t>
  </si>
  <si>
    <t>Table 9: School Breakfast Program -- Program Totals</t>
  </si>
  <si>
    <t>Regular Breakfasts</t>
  </si>
  <si>
    <t>Severe Need Breakfasts</t>
  </si>
  <si>
    <t>Total - F&amp;R</t>
  </si>
  <si>
    <t>Table 10: School Breakfast Program -- Program Cost ($)</t>
  </si>
  <si>
    <t>Table 11: Child and Adult Care Food Program -- Child Care Home and Centers</t>
  </si>
  <si>
    <t>Outlets</t>
  </si>
  <si>
    <t>Avg. Daily Attendance</t>
  </si>
  <si>
    <t>Inst. or Sponsors</t>
  </si>
  <si>
    <t>1. Totals are averaged.
2. Includes Sponsors of both Child Care Centers and Day Care Homes.</t>
  </si>
  <si>
    <t>1. Subset of Table 11 Child Care Centers.
2. Totals are averaged.</t>
  </si>
  <si>
    <t>Table 13a: Child and Adult Care Food Program -- Child Care Type of Meals Served: Homes and Centers</t>
  </si>
  <si>
    <t>Day Care Homes</t>
  </si>
  <si>
    <t>Child Care Centers</t>
  </si>
  <si>
    <t>Breakfasts</t>
  </si>
  <si>
    <t>Lunches</t>
  </si>
  <si>
    <t>Suppers</t>
  </si>
  <si>
    <t>Supplements</t>
  </si>
  <si>
    <t>Table 13c: Child and Adult Care Food Program -- Child Care Type of Meals Served: Suppers and Supplements</t>
  </si>
  <si>
    <t>Table 13d: Child and Adult Care Food Program -- Child Care Type of Meals Served: Totals</t>
  </si>
  <si>
    <t>Total Meals</t>
  </si>
  <si>
    <t>1. Includes Child Care Centers and Day Care Homes; excludes Adult Care information.</t>
  </si>
  <si>
    <t>Table 14: Child and Adult Care Food Program -- Child Care Type of Meal Payment</t>
  </si>
  <si>
    <t>Homes Free</t>
  </si>
  <si>
    <t>Free of All Meals</t>
  </si>
  <si>
    <t>Homes</t>
  </si>
  <si>
    <t>Centers</t>
  </si>
  <si>
    <t>Table 15a: Child and Adult Care Food Program -- Child Care Program Cost</t>
  </si>
  <si>
    <t>Table 15b: Child and Adult Care Food Program -- Adult Care Total Meals Served</t>
  </si>
  <si>
    <t>Total Meals Served</t>
  </si>
  <si>
    <t>Table 15c: Child and Adult Care Food Program -- Adult Care Participation and Cost</t>
  </si>
  <si>
    <t>Sponsors</t>
  </si>
  <si>
    <t>Sites</t>
  </si>
  <si>
    <t>Average Daily Attendance</t>
  </si>
  <si>
    <t>Total Meal Cost</t>
  </si>
  <si>
    <t xml:space="preserve">1. Breakout for Adult Care Commodities and Cash-in-lieu not available. Data included with Child Care on Table 15d.
</t>
  </si>
  <si>
    <t>Table 15d: Child and Adult Care Food Program (Summary)</t>
  </si>
  <si>
    <t>Served</t>
  </si>
  <si>
    <t>Cost</t>
  </si>
  <si>
    <t>1. Child Care Food Program only.</t>
  </si>
  <si>
    <t>Meals Served</t>
  </si>
  <si>
    <t>Table 16b: Summer Food Service Program -- Program Cost</t>
  </si>
  <si>
    <t>Table 17: Child Nutrition Program -- Cash Payments</t>
  </si>
  <si>
    <t>National School Lunch</t>
  </si>
  <si>
    <t>School Breakfast</t>
  </si>
  <si>
    <t>Child/Adult Care</t>
  </si>
  <si>
    <t>Summer Feeding</t>
  </si>
  <si>
    <t>Total Cash Payment</t>
  </si>
  <si>
    <t>Section 4</t>
  </si>
  <si>
    <t>Total Child Nutrition</t>
  </si>
  <si>
    <t>Table 19: Special Milk Program -- Half Pints Served per Month</t>
  </si>
  <si>
    <t>Schools and Res. Child Care Inst.</t>
  </si>
  <si>
    <t>Summer Camps</t>
  </si>
  <si>
    <t>Total All Programs</t>
  </si>
  <si>
    <t>Table 20: Special Milk Program -- Program Totals</t>
  </si>
  <si>
    <t>Total Half Pints Served</t>
  </si>
  <si>
    <t>Total Cost</t>
  </si>
  <si>
    <t>Avg. Half Pint Cost</t>
  </si>
  <si>
    <t>1. Based on earnings (meals x reimbursement rates). 
2. Estimated cost.</t>
  </si>
  <si>
    <t>Table 21: Special Supplemental Nutrition Program (WIC)</t>
  </si>
  <si>
    <t>Program Cost</t>
  </si>
  <si>
    <t>Cost Per Person</t>
  </si>
  <si>
    <t>Women</t>
  </si>
  <si>
    <t>Infants</t>
  </si>
  <si>
    <t>Children</t>
  </si>
  <si>
    <t>Food</t>
  </si>
  <si>
    <t>Elderly</t>
  </si>
  <si>
    <t>Admin. Expenses</t>
  </si>
  <si>
    <t>FDPIR NET Cost</t>
  </si>
  <si>
    <t>Marshall Is.</t>
  </si>
  <si>
    <t>Indians</t>
  </si>
  <si>
    <t>Table 25a: FNS Commodity Distribution Entitlements -- Food and Cash-In-Lieu</t>
  </si>
  <si>
    <t>CNP Totals</t>
  </si>
  <si>
    <t>Cash-In-Lieu</t>
  </si>
  <si>
    <t>Table 25b: FNS Commodity Distribution Entitlements -- Food and Cash-In-Lieu</t>
  </si>
  <si>
    <t>Nutrition Program for the Elderly</t>
  </si>
  <si>
    <t>IR &amp; NPE Grand Totals</t>
  </si>
  <si>
    <t>Table 26: Total FNS and USDA Commodity Distribution Entitlements</t>
  </si>
  <si>
    <t>FNS Entitlements</t>
  </si>
  <si>
    <t>Char. Inst</t>
  </si>
  <si>
    <t>Table 27a: USDA Surplus Commodities (Bonus &amp; TEFAP Foods) -- Federal Cost: CN &amp; SF Programs</t>
  </si>
  <si>
    <t>School</t>
  </si>
  <si>
    <t>Child and Adult Care</t>
  </si>
  <si>
    <t>Food Donation Programs (Bonus)</t>
  </si>
  <si>
    <t>Summer Camps (Bonus)</t>
  </si>
  <si>
    <t>Charitable Institution (Bonus)</t>
  </si>
  <si>
    <t>Total Cost of USDA Bonus Food</t>
  </si>
  <si>
    <t>Total Cost of USDA Bonus and TEFAP Foods</t>
  </si>
  <si>
    <t>Nutr. Program for the Elderly</t>
  </si>
  <si>
    <t>Table 28: Total USDA Donated Foods -- Entitlements,Bonus Commodities and TEFAP Foods</t>
  </si>
  <si>
    <t>Entitlements</t>
  </si>
  <si>
    <t>USDA Surplus Commodities</t>
  </si>
  <si>
    <t>Total Value of, Entitlements, Bonus and TEFAP</t>
  </si>
  <si>
    <t>FNS Entitlement Food and Cash</t>
  </si>
  <si>
    <t>USDA Entitlement Food</t>
  </si>
  <si>
    <t>Bonus Foods</t>
  </si>
  <si>
    <t>Food Donation</t>
  </si>
  <si>
    <t>School Lunch</t>
  </si>
  <si>
    <t>Comm. Schools</t>
  </si>
  <si>
    <t>Breakfast</t>
  </si>
  <si>
    <t>Summer Food</t>
  </si>
  <si>
    <t>SAE &amp; Other</t>
  </si>
  <si>
    <t>Charitable Institutions</t>
  </si>
  <si>
    <r>
      <t xml:space="preserve">WIC </t>
    </r>
    <r>
      <rPr>
        <b/>
        <vertAlign val="superscript"/>
        <sz val="8"/>
        <rFont val="Arial"/>
        <family val="2"/>
      </rPr>
      <t>2/</t>
    </r>
  </si>
  <si>
    <r>
      <t xml:space="preserve">Food Donation (NPE, IR, DF, SK, FB, TE) </t>
    </r>
    <r>
      <rPr>
        <b/>
        <vertAlign val="superscript"/>
        <sz val="8"/>
        <rFont val="Arial"/>
        <family val="2"/>
      </rPr>
      <t>4/</t>
    </r>
  </si>
  <si>
    <r>
      <t xml:space="preserve">Participation </t>
    </r>
    <r>
      <rPr>
        <b/>
        <vertAlign val="superscript"/>
        <sz val="8"/>
        <rFont val="Arial"/>
        <family val="2"/>
      </rPr>
      <t>1/</t>
    </r>
  </si>
  <si>
    <r>
      <t xml:space="preserve">State Administrative Expenses </t>
    </r>
    <r>
      <rPr>
        <b/>
        <vertAlign val="superscript"/>
        <sz val="8"/>
        <rFont val="Arial"/>
        <family val="2"/>
      </rPr>
      <t>3/</t>
    </r>
  </si>
  <si>
    <r>
      <t xml:space="preserve">Outlets Operating </t>
    </r>
    <r>
      <rPr>
        <b/>
        <vertAlign val="superscript"/>
        <sz val="8"/>
        <rFont val="Arial"/>
        <family val="2"/>
      </rPr>
      <t>1/</t>
    </r>
  </si>
  <si>
    <r>
      <t xml:space="preserve">Participation </t>
    </r>
    <r>
      <rPr>
        <b/>
        <vertAlign val="superscript"/>
        <sz val="8"/>
        <rFont val="Arial"/>
        <family val="2"/>
      </rPr>
      <t>2/</t>
    </r>
  </si>
  <si>
    <r>
      <t xml:space="preserve">Additional Payment Lunches (60% Criteria) </t>
    </r>
    <r>
      <rPr>
        <b/>
        <vertAlign val="superscript"/>
        <sz val="8"/>
        <rFont val="Arial"/>
        <family val="2"/>
      </rPr>
      <t>1/</t>
    </r>
  </si>
  <si>
    <r>
      <t xml:space="preserve">Section 4  </t>
    </r>
    <r>
      <rPr>
        <b/>
        <vertAlign val="superscript"/>
        <sz val="8"/>
        <rFont val="Arial"/>
        <family val="2"/>
      </rPr>
      <t>1/</t>
    </r>
  </si>
  <si>
    <r>
      <t xml:space="preserve">Add. Pay. </t>
    </r>
    <r>
      <rPr>
        <b/>
        <vertAlign val="superscript"/>
        <sz val="8"/>
        <rFont val="Arial"/>
        <family val="2"/>
      </rPr>
      <t>2/</t>
    </r>
  </si>
  <si>
    <r>
      <t xml:space="preserve">Cost </t>
    </r>
    <r>
      <rPr>
        <b/>
        <vertAlign val="superscript"/>
        <sz val="8"/>
        <rFont val="Arial"/>
        <family val="2"/>
      </rPr>
      <t>2/</t>
    </r>
  </si>
  <si>
    <r>
      <t xml:space="preserve">Day Care Homes </t>
    </r>
    <r>
      <rPr>
        <b/>
        <vertAlign val="superscript"/>
        <sz val="8"/>
        <rFont val="Arial"/>
        <family val="2"/>
      </rPr>
      <t>1/</t>
    </r>
  </si>
  <si>
    <r>
      <t xml:space="preserve">Inst. or Sponsors </t>
    </r>
    <r>
      <rPr>
        <b/>
        <vertAlign val="superscript"/>
        <sz val="8"/>
        <rFont val="Arial"/>
        <family val="2"/>
      </rPr>
      <t>2/</t>
    </r>
  </si>
  <si>
    <r>
      <t xml:space="preserve">Child Care Centers </t>
    </r>
    <r>
      <rPr>
        <b/>
        <vertAlign val="superscript"/>
        <sz val="8"/>
        <rFont val="Arial"/>
        <family val="2"/>
      </rPr>
      <t>1/</t>
    </r>
  </si>
  <si>
    <r>
      <t xml:space="preserve">Proprietary Title XX Centers </t>
    </r>
    <r>
      <rPr>
        <b/>
        <vertAlign val="superscript"/>
        <sz val="8"/>
        <rFont val="Arial"/>
        <family val="2"/>
      </rPr>
      <t>2/</t>
    </r>
  </si>
  <si>
    <r>
      <t xml:space="preserve">Table 12: Child and Adult Care Food Program -- Child Care Type of Centers </t>
    </r>
    <r>
      <rPr>
        <b/>
        <vertAlign val="superscript"/>
        <sz val="8"/>
        <rFont val="Arial"/>
        <family val="2"/>
      </rPr>
      <t>1/</t>
    </r>
  </si>
  <si>
    <r>
      <t xml:space="preserve">Outside School Hour Care Centers </t>
    </r>
    <r>
      <rPr>
        <b/>
        <vertAlign val="superscript"/>
        <sz val="8"/>
        <rFont val="Arial"/>
        <family val="2"/>
      </rPr>
      <t>2/</t>
    </r>
  </si>
  <si>
    <r>
      <t xml:space="preserve">Headstart Centers </t>
    </r>
    <r>
      <rPr>
        <b/>
        <vertAlign val="superscript"/>
        <sz val="8"/>
        <rFont val="Arial"/>
        <family val="2"/>
      </rPr>
      <t>2/</t>
    </r>
  </si>
  <si>
    <r>
      <t xml:space="preserve">Total </t>
    </r>
    <r>
      <rPr>
        <b/>
        <vertAlign val="superscript"/>
        <sz val="8"/>
        <rFont val="Arial"/>
        <family val="2"/>
      </rPr>
      <t>1/</t>
    </r>
  </si>
  <si>
    <r>
      <t xml:space="preserve">Meal Cost by Outlet Type </t>
    </r>
    <r>
      <rPr>
        <b/>
        <vertAlign val="superscript"/>
        <sz val="8"/>
        <rFont val="Arial"/>
        <family val="2"/>
      </rPr>
      <t>1/</t>
    </r>
  </si>
  <si>
    <r>
      <t xml:space="preserve">Total Meal Cost </t>
    </r>
    <r>
      <rPr>
        <b/>
        <vertAlign val="superscript"/>
        <sz val="8"/>
        <rFont val="Arial"/>
        <family val="2"/>
      </rPr>
      <t>2/</t>
    </r>
  </si>
  <si>
    <r>
      <t xml:space="preserve">(Homes) Sponsor Admin. </t>
    </r>
    <r>
      <rPr>
        <b/>
        <vertAlign val="superscript"/>
        <sz val="8"/>
        <rFont val="Arial"/>
        <family val="2"/>
      </rPr>
      <t>4/</t>
    </r>
  </si>
  <si>
    <r>
      <t xml:space="preserve">Audit/Startup Cost </t>
    </r>
    <r>
      <rPr>
        <b/>
        <vertAlign val="superscript"/>
        <sz val="8"/>
        <rFont val="Arial"/>
        <family val="2"/>
      </rPr>
      <t>4/</t>
    </r>
  </si>
  <si>
    <r>
      <t xml:space="preserve">Audit/Startup Cost Sponsor Admin. </t>
    </r>
    <r>
      <rPr>
        <b/>
        <vertAlign val="superscript"/>
        <sz val="8"/>
        <rFont val="Arial"/>
        <family val="2"/>
      </rPr>
      <t>1/</t>
    </r>
  </si>
  <si>
    <r>
      <t xml:space="preserve">Table 16a: Summer Food Service Program -- Type of Meal Served </t>
    </r>
    <r>
      <rPr>
        <b/>
        <vertAlign val="superscript"/>
        <sz val="8"/>
        <rFont val="Arial"/>
        <family val="2"/>
      </rPr>
      <t>1/</t>
    </r>
  </si>
  <si>
    <r>
      <t xml:space="preserve">Meal Cost </t>
    </r>
    <r>
      <rPr>
        <b/>
        <vertAlign val="superscript"/>
        <sz val="8"/>
        <rFont val="Arial"/>
        <family val="2"/>
      </rPr>
      <t>1/</t>
    </r>
  </si>
  <si>
    <r>
      <t xml:space="preserve">Sponsor Administrative Cost </t>
    </r>
    <r>
      <rPr>
        <b/>
        <vertAlign val="superscript"/>
        <sz val="8"/>
        <rFont val="Arial"/>
        <family val="2"/>
      </rPr>
      <t>3/</t>
    </r>
  </si>
  <si>
    <r>
      <t xml:space="preserve">State Admin. and Health Inspection Cost </t>
    </r>
    <r>
      <rPr>
        <b/>
        <vertAlign val="superscript"/>
        <sz val="8"/>
        <rFont val="Arial"/>
        <family val="2"/>
      </rPr>
      <t>4/</t>
    </r>
  </si>
  <si>
    <r>
      <t xml:space="preserve">Total Program Cost </t>
    </r>
    <r>
      <rPr>
        <b/>
        <vertAlign val="superscript"/>
        <sz val="8"/>
        <rFont val="Arial"/>
        <family val="2"/>
      </rPr>
      <t>5/</t>
    </r>
  </si>
  <si>
    <r>
      <t xml:space="preserve">Table 18: Child Nutrition Program -- Total FNS Cost </t>
    </r>
    <r>
      <rPr>
        <b/>
        <vertAlign val="superscript"/>
        <sz val="8"/>
        <rFont val="Arial"/>
        <family val="2"/>
      </rPr>
      <t>1/</t>
    </r>
  </si>
  <si>
    <r>
      <t xml:space="preserve">State Administrative Expenses </t>
    </r>
    <r>
      <rPr>
        <b/>
        <vertAlign val="superscript"/>
        <sz val="8"/>
        <rFont val="Arial"/>
        <family val="2"/>
      </rPr>
      <t>2/</t>
    </r>
  </si>
  <si>
    <r>
      <t xml:space="preserve">Other CN Costs </t>
    </r>
    <r>
      <rPr>
        <b/>
        <vertAlign val="superscript"/>
        <sz val="8"/>
        <rFont val="Arial"/>
        <family val="2"/>
      </rPr>
      <t>3/</t>
    </r>
  </si>
  <si>
    <r>
      <t xml:space="preserve">Free </t>
    </r>
    <r>
      <rPr>
        <b/>
        <vertAlign val="superscript"/>
        <sz val="8"/>
        <rFont val="Arial"/>
        <family val="2"/>
      </rPr>
      <t>1/</t>
    </r>
  </si>
  <si>
    <r>
      <t>Total</t>
    </r>
    <r>
      <rPr>
        <b/>
        <vertAlign val="superscript"/>
        <sz val="8"/>
        <rFont val="Arial"/>
        <family val="2"/>
      </rPr>
      <t xml:space="preserve"> 1/</t>
    </r>
  </si>
  <si>
    <r>
      <t xml:space="preserve">Free </t>
    </r>
    <r>
      <rPr>
        <b/>
        <vertAlign val="superscript"/>
        <sz val="8"/>
        <rFont val="Arial"/>
        <family val="2"/>
      </rPr>
      <t>2/</t>
    </r>
  </si>
  <si>
    <r>
      <t xml:space="preserve">Food cost Per Person </t>
    </r>
    <r>
      <rPr>
        <b/>
        <vertAlign val="superscript"/>
        <sz val="8"/>
        <rFont val="Arial"/>
        <family val="2"/>
      </rPr>
      <t>2/</t>
    </r>
  </si>
  <si>
    <r>
      <t xml:space="preserve">Table 22: Commodity Supplemental Food Program (CSFP) </t>
    </r>
    <r>
      <rPr>
        <b/>
        <vertAlign val="superscript"/>
        <sz val="8"/>
        <rFont val="Arial"/>
        <family val="2"/>
      </rPr>
      <t>1/</t>
    </r>
  </si>
  <si>
    <r>
      <t xml:space="preserve">Food Cost </t>
    </r>
    <r>
      <rPr>
        <b/>
        <vertAlign val="superscript"/>
        <sz val="8"/>
        <rFont val="Arial"/>
        <family val="2"/>
      </rPr>
      <t>2/</t>
    </r>
  </si>
  <si>
    <r>
      <t xml:space="preserve">Administrative Expense </t>
    </r>
    <r>
      <rPr>
        <b/>
        <vertAlign val="superscript"/>
        <sz val="8"/>
        <rFont val="Arial"/>
        <family val="2"/>
      </rPr>
      <t>3/</t>
    </r>
  </si>
  <si>
    <r>
      <t xml:space="preserve">Food </t>
    </r>
    <r>
      <rPr>
        <b/>
        <vertAlign val="superscript"/>
        <sz val="8"/>
        <rFont val="Arial"/>
        <family val="2"/>
      </rPr>
      <t>1/</t>
    </r>
  </si>
  <si>
    <r>
      <t xml:space="preserve">Cash-In-Lieu </t>
    </r>
    <r>
      <rPr>
        <b/>
        <vertAlign val="superscript"/>
        <sz val="8"/>
        <rFont val="Arial"/>
        <family val="2"/>
      </rPr>
      <t>2/</t>
    </r>
  </si>
  <si>
    <r>
      <t xml:space="preserve">Summer Feeding (Food) </t>
    </r>
    <r>
      <rPr>
        <b/>
        <vertAlign val="superscript"/>
        <sz val="8"/>
        <rFont val="Arial"/>
        <family val="2"/>
      </rPr>
      <t>1/</t>
    </r>
  </si>
  <si>
    <r>
      <t xml:space="preserve">Commodity Supplemental (Food) </t>
    </r>
    <r>
      <rPr>
        <b/>
        <vertAlign val="superscript"/>
        <sz val="8"/>
        <rFont val="Arial"/>
        <family val="2"/>
      </rPr>
      <t>1/</t>
    </r>
  </si>
  <si>
    <r>
      <t xml:space="preserve">Indian Resr. (Food) </t>
    </r>
    <r>
      <rPr>
        <b/>
        <vertAlign val="superscript"/>
        <sz val="8"/>
        <rFont val="Arial"/>
        <family val="2"/>
      </rPr>
      <t>2/</t>
    </r>
  </si>
  <si>
    <r>
      <t xml:space="preserve">Food </t>
    </r>
    <r>
      <rPr>
        <b/>
        <vertAlign val="superscript"/>
        <sz val="8"/>
        <rFont val="Arial"/>
        <family val="2"/>
      </rPr>
      <t>3/</t>
    </r>
  </si>
  <si>
    <r>
      <t xml:space="preserve">Cash-In-Lieu </t>
    </r>
    <r>
      <rPr>
        <b/>
        <vertAlign val="superscript"/>
        <sz val="8"/>
        <rFont val="Arial"/>
        <family val="2"/>
      </rPr>
      <t>4/</t>
    </r>
  </si>
  <si>
    <r>
      <t xml:space="preserve">Total </t>
    </r>
    <r>
      <rPr>
        <b/>
        <vertAlign val="superscript"/>
        <sz val="8"/>
        <rFont val="Arial"/>
        <family val="2"/>
      </rPr>
      <t>5/</t>
    </r>
  </si>
  <si>
    <r>
      <t xml:space="preserve">Soup Kitchens, Food Banks, BOP, VAA and Other </t>
    </r>
    <r>
      <rPr>
        <b/>
        <vertAlign val="superscript"/>
        <sz val="8"/>
        <rFont val="Arial"/>
        <family val="2"/>
      </rPr>
      <t>3/</t>
    </r>
  </si>
  <si>
    <r>
      <t xml:space="preserve">USDA Entitlements (Food) </t>
    </r>
    <r>
      <rPr>
        <b/>
        <vertAlign val="superscript"/>
        <sz val="8"/>
        <rFont val="Arial"/>
        <family val="2"/>
      </rPr>
      <t>1/</t>
    </r>
  </si>
  <si>
    <r>
      <t xml:space="preserve">Disaster Feeding (DF) </t>
    </r>
    <r>
      <rPr>
        <b/>
        <vertAlign val="superscript"/>
        <sz val="8"/>
        <rFont val="Arial"/>
        <family val="2"/>
      </rPr>
      <t>1/</t>
    </r>
  </si>
  <si>
    <r>
      <t xml:space="preserve">Total FNS &amp; USDA Entitlements </t>
    </r>
    <r>
      <rPr>
        <b/>
        <vertAlign val="superscript"/>
        <sz val="8"/>
        <rFont val="Arial"/>
        <family val="2"/>
      </rPr>
      <t>2/</t>
    </r>
  </si>
  <si>
    <r>
      <t xml:space="preserve">Child Nutrition Programs (Bonus) </t>
    </r>
    <r>
      <rPr>
        <b/>
        <vertAlign val="superscript"/>
        <sz val="8"/>
        <rFont val="Arial"/>
        <family val="2"/>
      </rPr>
      <t>1/</t>
    </r>
  </si>
  <si>
    <r>
      <t xml:space="preserve">Disaster Feeding </t>
    </r>
    <r>
      <rPr>
        <b/>
        <vertAlign val="superscript"/>
        <sz val="8"/>
        <rFont val="Arial"/>
        <family val="2"/>
      </rPr>
      <t>1/</t>
    </r>
  </si>
  <si>
    <r>
      <t xml:space="preserve">Supplemental Food Program </t>
    </r>
    <r>
      <rPr>
        <b/>
        <vertAlign val="superscript"/>
        <sz val="8"/>
        <rFont val="Arial"/>
        <family val="2"/>
      </rPr>
      <t>2/</t>
    </r>
  </si>
  <si>
    <r>
      <t xml:space="preserve">Soup Kitchens, Food Banks, BOP, VAA and Other </t>
    </r>
    <r>
      <rPr>
        <b/>
        <vertAlign val="superscript"/>
        <sz val="8"/>
        <rFont val="Arial"/>
        <family val="2"/>
      </rPr>
      <t>1/</t>
    </r>
  </si>
  <si>
    <r>
      <t xml:space="preserve">Indian Resr. </t>
    </r>
    <r>
      <rPr>
        <b/>
        <vertAlign val="superscript"/>
        <sz val="8"/>
        <rFont val="Arial"/>
        <family val="2"/>
      </rPr>
      <t>2/</t>
    </r>
  </si>
  <si>
    <r>
      <t xml:space="preserve">Table 27b: USDA Surplus Commodities (Bonus &amp; TEFAP Foods) -- Federal Cost </t>
    </r>
    <r>
      <rPr>
        <b/>
        <vertAlign val="superscript"/>
        <sz val="8"/>
        <rFont val="Arial"/>
        <family val="2"/>
      </rPr>
      <t>1/</t>
    </r>
  </si>
  <si>
    <r>
      <t xml:space="preserve">Total TEFAP Foods </t>
    </r>
    <r>
      <rPr>
        <b/>
        <vertAlign val="superscript"/>
        <sz val="8"/>
        <rFont val="Arial"/>
        <family val="2"/>
      </rPr>
      <t>3/</t>
    </r>
  </si>
  <si>
    <r>
      <t xml:space="preserve">Total TEFAP Foods </t>
    </r>
    <r>
      <rPr>
        <b/>
        <vertAlign val="superscript"/>
        <sz val="8"/>
        <rFont val="Arial"/>
        <family val="2"/>
      </rPr>
      <t>1/</t>
    </r>
  </si>
  <si>
    <r>
      <t xml:space="preserve">Table 29a: USDA Expenditures -- All Programs </t>
    </r>
    <r>
      <rPr>
        <b/>
        <vertAlign val="superscript"/>
        <sz val="8"/>
        <rFont val="Arial"/>
        <family val="2"/>
      </rPr>
      <t>1/</t>
    </r>
  </si>
  <si>
    <r>
      <t xml:space="preserve">WIC </t>
    </r>
    <r>
      <rPr>
        <b/>
        <vertAlign val="superscript"/>
        <sz val="8"/>
        <rFont val="Arial"/>
        <family val="2"/>
      </rPr>
      <t>3/</t>
    </r>
  </si>
  <si>
    <r>
      <t xml:space="preserve">NSIP </t>
    </r>
    <r>
      <rPr>
        <b/>
        <vertAlign val="superscript"/>
        <sz val="8"/>
        <rFont val="Arial"/>
        <family val="2"/>
      </rPr>
      <t>5/</t>
    </r>
  </si>
  <si>
    <r>
      <t xml:space="preserve">Table 29b: USDA Expenditures -- All Programs, Continued </t>
    </r>
    <r>
      <rPr>
        <b/>
        <vertAlign val="superscript"/>
        <sz val="8"/>
        <rFont val="Arial"/>
        <family val="2"/>
      </rPr>
      <t>1/</t>
    </r>
  </si>
  <si>
    <r>
      <t xml:space="preserve">Child Nutrition Programs </t>
    </r>
    <r>
      <rPr>
        <b/>
        <vertAlign val="superscript"/>
        <sz val="8"/>
        <rFont val="Arial"/>
        <family val="2"/>
      </rPr>
      <t>1/</t>
    </r>
  </si>
  <si>
    <r>
      <t xml:space="preserve">Table 29c: USDA Expenditures -- All Programs, Continued </t>
    </r>
    <r>
      <rPr>
        <b/>
        <vertAlign val="superscript"/>
        <sz val="8"/>
        <rFont val="Arial"/>
        <family val="2"/>
      </rPr>
      <t>1/</t>
    </r>
  </si>
  <si>
    <r>
      <t xml:space="preserve">Disaster Feeding </t>
    </r>
    <r>
      <rPr>
        <b/>
        <vertAlign val="superscript"/>
        <sz val="8"/>
        <rFont val="Arial"/>
        <family val="2"/>
      </rPr>
      <t>2/</t>
    </r>
  </si>
  <si>
    <r>
      <t xml:space="preserve">Soup Kitchens, Food Banks and Other </t>
    </r>
    <r>
      <rPr>
        <b/>
        <vertAlign val="superscript"/>
        <sz val="8"/>
        <rFont val="Arial"/>
        <family val="2"/>
      </rPr>
      <t>2/</t>
    </r>
  </si>
  <si>
    <r>
      <t xml:space="preserve">Puerto Rico, N. Mariana, Am Samoa Grants </t>
    </r>
    <r>
      <rPr>
        <b/>
        <vertAlign val="superscript"/>
        <sz val="8"/>
        <rFont val="Arial"/>
        <family val="2"/>
      </rPr>
      <t>5/</t>
    </r>
  </si>
  <si>
    <r>
      <t xml:space="preserve">Puerto Rico, N. Mariana, Am Samoa Grants </t>
    </r>
    <r>
      <rPr>
        <b/>
        <vertAlign val="superscript"/>
        <sz val="8"/>
        <rFont val="Arial"/>
        <family val="2"/>
      </rPr>
      <t>2/</t>
    </r>
  </si>
  <si>
    <r>
      <t xml:space="preserve">W-I-C </t>
    </r>
    <r>
      <rPr>
        <b/>
        <vertAlign val="superscript"/>
        <sz val="8"/>
        <rFont val="Arial"/>
        <family val="2"/>
      </rPr>
      <t>5/</t>
    </r>
  </si>
  <si>
    <t>1       FNS-$</t>
  </si>
  <si>
    <t>3      Schools</t>
  </si>
  <si>
    <t>4      NSLP-P</t>
  </si>
  <si>
    <t>5      NSLP-M</t>
  </si>
  <si>
    <t>6      NSLP-$</t>
  </si>
  <si>
    <t>7      NSLP-CS</t>
  </si>
  <si>
    <t>8      SBP-P</t>
  </si>
  <si>
    <t>9      SBP-M</t>
  </si>
  <si>
    <t>10    SBP-$</t>
  </si>
  <si>
    <t>11    CCCDCH-S</t>
  </si>
  <si>
    <t>12    CCC-C</t>
  </si>
  <si>
    <t xml:space="preserve">13a  CCCDCH-M1 </t>
  </si>
  <si>
    <t>13b  CCCDCH-M2</t>
  </si>
  <si>
    <t>13c  CCCDCH-M3</t>
  </si>
  <si>
    <t>13d  CCCDCH-M4</t>
  </si>
  <si>
    <t>14    CCCDCH-M5</t>
  </si>
  <si>
    <t xml:space="preserve">15a  CCCDCH-$ </t>
  </si>
  <si>
    <t>15b  ADC-M</t>
  </si>
  <si>
    <t>15c  ADC-$</t>
  </si>
  <si>
    <t>15d  CACFP-T</t>
  </si>
  <si>
    <t xml:space="preserve">16a  SFSP-PM </t>
  </si>
  <si>
    <t>16b  SFSP-$</t>
  </si>
  <si>
    <t>17   CN-$</t>
  </si>
  <si>
    <t>18   CNFNS-T$</t>
  </si>
  <si>
    <t>19   SMP-M</t>
  </si>
  <si>
    <t>20   SMP-T</t>
  </si>
  <si>
    <t>25a  COM-E1</t>
  </si>
  <si>
    <t>25b  COM-E2</t>
  </si>
  <si>
    <t>26    COM-ET</t>
  </si>
  <si>
    <t>27a  COM-X1</t>
  </si>
  <si>
    <t>27b  COM-X2</t>
  </si>
  <si>
    <t>28    COM-T</t>
  </si>
  <si>
    <t>29a  USDA-$1</t>
  </si>
  <si>
    <t>29b  USDA-$2</t>
  </si>
  <si>
    <t>29c  USDA-$3</t>
  </si>
  <si>
    <t>22   CSFP</t>
  </si>
  <si>
    <t>21    WIC</t>
  </si>
  <si>
    <t>23   FDPIR</t>
  </si>
  <si>
    <t>$ = Costs</t>
  </si>
  <si>
    <t>P = Participation</t>
  </si>
  <si>
    <t>M = Meals</t>
  </si>
  <si>
    <t>CS = Commodity Schools</t>
  </si>
  <si>
    <t>S = Summary</t>
  </si>
  <si>
    <t>C = Centers</t>
  </si>
  <si>
    <t>T = Total</t>
  </si>
  <si>
    <t>T$ = Total Costs</t>
  </si>
  <si>
    <t>PM = Participation and Meals</t>
  </si>
  <si>
    <t>E = Entitlement</t>
  </si>
  <si>
    <t>X = Surplus</t>
  </si>
  <si>
    <t>Nutrition Programs Administration</t>
  </si>
  <si>
    <r>
      <t xml:space="preserve">Commodities </t>
    </r>
    <r>
      <rPr>
        <b/>
        <vertAlign val="superscript"/>
        <sz val="8"/>
        <rFont val="Arial"/>
        <family val="2"/>
      </rPr>
      <t>2/</t>
    </r>
  </si>
  <si>
    <t>Commodities &amp; Cash-In-Lieu</t>
  </si>
  <si>
    <r>
      <t xml:space="preserve">Commodity Assistance (Cash + Comm.) </t>
    </r>
    <r>
      <rPr>
        <b/>
        <vertAlign val="superscript"/>
        <sz val="8"/>
        <rFont val="Arial"/>
        <family val="2"/>
      </rPr>
      <t>1/</t>
    </r>
  </si>
  <si>
    <r>
      <t xml:space="preserve">Commodity Assistance (Cash + Comm.) </t>
    </r>
    <r>
      <rPr>
        <b/>
        <vertAlign val="superscript"/>
        <sz val="8"/>
        <rFont val="Arial"/>
        <family val="2"/>
      </rPr>
      <t>3/</t>
    </r>
  </si>
  <si>
    <t>Table 2: Supplemental Nutrition Assistance Program (Excludes Puerto Rico)</t>
  </si>
  <si>
    <t>2       SNAP-$</t>
  </si>
  <si>
    <t>Supplemental Nutrition Assistance Program (Excludes Puerto Rico)</t>
  </si>
  <si>
    <t>Table 13b: Child and Adult Care Food Program -- Child Care Type of Meals Served: Breakfasts and Lunches</t>
  </si>
  <si>
    <r>
      <t xml:space="preserve">Table 1: Total FNS Cost -- All Programs </t>
    </r>
    <r>
      <rPr>
        <b/>
        <vertAlign val="superscript"/>
        <sz val="8"/>
        <rFont val="Arial"/>
        <family val="2"/>
      </rPr>
      <t>1/</t>
    </r>
  </si>
  <si>
    <t>Supplemental Nutrition Assistance (SNAP)</t>
  </si>
  <si>
    <t>Nutrition  Programs Administration</t>
  </si>
  <si>
    <r>
      <t xml:space="preserve">Total USDA Expenditures </t>
    </r>
    <r>
      <rPr>
        <b/>
        <vertAlign val="superscript"/>
        <sz val="8"/>
        <rFont val="Arial"/>
        <family val="2"/>
      </rPr>
      <t>2/  5/</t>
    </r>
  </si>
  <si>
    <t xml:space="preserve">1. FNS-155/PCIMS/WBSCM data.
2. Based on data from the quarterly SF-269/through FY2010 and FNS-777/FY2011 onward.
</t>
  </si>
  <si>
    <t xml:space="preserve">1. Based on earnings (meals times reimbursement rates). 
2. Based on FNS-155/PCIMS/WBSCM data. 
3. Based on data from the SF-269/through FY2010 and the FNS-777/FY2011 onward (except for ROAP states, which are based on the ROAP Payment System). 
4. Based on data from the SF-269/through FY2010 and the FNS-777/FY2011 onward (does not include ROAP states).
5. Does not include estimates for states which have not submitted reports.
</t>
  </si>
  <si>
    <t xml:space="preserve">1. FNS-155/PCIMS/WBSCM data. Includes data for commodity only schools.
</t>
  </si>
  <si>
    <r>
      <t>Other Costs</t>
    </r>
    <r>
      <rPr>
        <b/>
        <vertAlign val="superscript"/>
        <sz val="8"/>
        <rFont val="Arial"/>
        <family val="2"/>
      </rPr>
      <t xml:space="preserve"> 5/</t>
    </r>
  </si>
  <si>
    <r>
      <t xml:space="preserve">Nutrition Education </t>
    </r>
    <r>
      <rPr>
        <b/>
        <vertAlign val="superscript"/>
        <sz val="8"/>
        <rFont val="Arial"/>
        <family val="2"/>
      </rPr>
      <t>4</t>
    </r>
    <r>
      <rPr>
        <b/>
        <sz val="8"/>
        <rFont val="Arial"/>
        <family val="2"/>
      </rPr>
      <t>/</t>
    </r>
  </si>
  <si>
    <r>
      <t xml:space="preserve">Perf. Based </t>
    </r>
    <r>
      <rPr>
        <b/>
        <vertAlign val="superscript"/>
        <sz val="8"/>
        <rFont val="Arial"/>
        <family val="2"/>
      </rPr>
      <t>3/</t>
    </r>
  </si>
  <si>
    <t xml:space="preserve">Food Cost </t>
  </si>
  <si>
    <r>
      <t xml:space="preserve">Other Costs </t>
    </r>
    <r>
      <rPr>
        <b/>
        <vertAlign val="superscript"/>
        <sz val="8"/>
        <rFont val="Arial"/>
        <family val="2"/>
      </rPr>
      <t>2/</t>
    </r>
  </si>
  <si>
    <t>Nutrition Services and Administration (NSA)</t>
  </si>
  <si>
    <t>NSA</t>
  </si>
  <si>
    <t>Program Data Branch</t>
  </si>
  <si>
    <t>USDA / FNS / Budget Division / Program Data Branch</t>
  </si>
  <si>
    <t>Commodity Schools (1989 to 2004 only)</t>
  </si>
  <si>
    <r>
      <t xml:space="preserve">CSFP </t>
    </r>
    <r>
      <rPr>
        <b/>
        <vertAlign val="superscript"/>
        <sz val="8"/>
        <rFont val="Arial"/>
        <family val="2"/>
      </rPr>
      <t>3/</t>
    </r>
  </si>
  <si>
    <r>
      <t xml:space="preserve">Total </t>
    </r>
    <r>
      <rPr>
        <b/>
        <vertAlign val="superscript"/>
        <sz val="8"/>
        <rFont val="Arial"/>
        <family val="2"/>
      </rPr>
      <t>3/</t>
    </r>
  </si>
  <si>
    <r>
      <t xml:space="preserve">CSFP </t>
    </r>
    <r>
      <rPr>
        <b/>
        <vertAlign val="superscript"/>
        <sz val="8"/>
        <rFont val="Arial"/>
        <family val="2"/>
      </rPr>
      <t>4/</t>
    </r>
  </si>
  <si>
    <t>Table 2a: Supplemental Nutrition Assistance Program (Excludes Puerto Rico) - Benefit by Type: Participation and Cost/Issuance</t>
  </si>
  <si>
    <t xml:space="preserve"> </t>
  </si>
  <si>
    <t>Regular Ongoing</t>
  </si>
  <si>
    <t>D-SNAP New Participation</t>
  </si>
  <si>
    <t>Disaster Supplements</t>
  </si>
  <si>
    <t>Replacements</t>
  </si>
  <si>
    <t>Other</t>
  </si>
  <si>
    <r>
      <t xml:space="preserve">Total </t>
    </r>
    <r>
      <rPr>
        <b/>
        <i/>
        <sz val="5"/>
        <color indexed="9"/>
        <rFont val="Arial"/>
        <family val="2"/>
      </rPr>
      <t>1/</t>
    </r>
  </si>
  <si>
    <t>Participation</t>
  </si>
  <si>
    <r>
      <t xml:space="preserve">Participation </t>
    </r>
    <r>
      <rPr>
        <b/>
        <sz val="5"/>
        <rFont val="Arial"/>
        <family val="2"/>
      </rPr>
      <t>1/</t>
    </r>
  </si>
  <si>
    <t>Footnotes:</t>
  </si>
  <si>
    <t>2a     SNAP-$a</t>
  </si>
  <si>
    <t>Supplemental Nutrition Assistance Program (Excludes Puerto Rico) - Benefit by Type: Participation and Cost/Issuance</t>
  </si>
  <si>
    <t xml:space="preserve">1. Includes Child Care Centers and Day Care Homes; excludes Adult Care information.
2. Based on earnings (meals x rates).
3. Based on data from the FNS-155 (Commodity), PCIMS/WBSCM, and the quarterly SF-269/through FY2010 and FNS-777/FY2011 onward (Cash-in-lieu).
4. Based on the quarterly SF-269/through FY2010 and FNS-777/FY2011 onward. FY 2013 onward:  Includes CACFP Audit Reallocated Funds, reported annually on the CN-CACFP-AUDIT SF-425. </t>
  </si>
  <si>
    <t xml:space="preserve">1. Year totals are sums of average monthly figures of substates which may not match average of monthly totals. </t>
  </si>
  <si>
    <t xml:space="preserve">3. Totals includes Food Cost, NSA, WIC Other Costs and Farmers Market total federal outlays and unliquidated obligations.  Farmers Market costs for current year are not reported until February of the following year and will only be reflected in the September report month. </t>
  </si>
  <si>
    <t>ARRA  excluding SNAP Issuance and WIC Contingency Funds</t>
  </si>
  <si>
    <t>1. "Total Participation" (Households and Persons) excludes the counts of participation for Disaster Supplements and Replacements. The participation data reflected in those categories are a subset of the “Regular Ongoing” participation category.</t>
  </si>
  <si>
    <t>Table 2b: Nutrition Assistance Program - Benefit by Type: Participation and Cost/Issuance</t>
  </si>
  <si>
    <t>Regular Ongoing                                                                                                                            FNS-388(PR) &amp; FNS-388 (PR-NAP)</t>
  </si>
  <si>
    <t>Disaster - FNS-388(PR)</t>
  </si>
  <si>
    <t>Disaster Supplement - FNS-388(PR)</t>
  </si>
  <si>
    <t>Replacements - FNS-388(PR-NAP)</t>
  </si>
  <si>
    <t>------------------------Cost------------------------</t>
  </si>
  <si>
    <t>---------Cost---------</t>
  </si>
  <si>
    <t>Households</t>
  </si>
  <si>
    <t>Cash</t>
  </si>
  <si>
    <t>Adjustments</t>
  </si>
  <si>
    <t>2b     NAP-$b</t>
  </si>
  <si>
    <t>Nutrition Assistance Program (NAP) - Puerto Rico</t>
  </si>
  <si>
    <t>NAP Relief Grant   -   FNS-388(PR-NAP)</t>
  </si>
  <si>
    <t>FDPIR</t>
  </si>
  <si>
    <r>
      <t xml:space="preserve">Table 23: Food Donation Program -- Food Distribution Program on Indian Reservations (FDPIR) </t>
    </r>
    <r>
      <rPr>
        <b/>
        <vertAlign val="superscript"/>
        <sz val="8"/>
        <rFont val="Arial"/>
        <family val="2"/>
      </rPr>
      <t>1/</t>
    </r>
  </si>
  <si>
    <r>
      <t xml:space="preserve">TEFAP Foods and Administrative Expenses </t>
    </r>
    <r>
      <rPr>
        <b/>
        <vertAlign val="superscript"/>
        <sz val="8"/>
        <rFont val="Arial"/>
        <family val="2"/>
      </rPr>
      <t>3/</t>
    </r>
  </si>
  <si>
    <r>
      <t xml:space="preserve">ARRA  excluding SNAP Issuance and WIC Contingency Funds </t>
    </r>
    <r>
      <rPr>
        <b/>
        <vertAlign val="superscript"/>
        <sz val="8"/>
        <rFont val="Arial"/>
        <family val="2"/>
      </rPr>
      <t>4/</t>
    </r>
  </si>
  <si>
    <r>
      <t xml:space="preserve">Storage, Transportation, Commodity Admin, Food Losses </t>
    </r>
    <r>
      <rPr>
        <b/>
        <vertAlign val="superscript"/>
        <sz val="8"/>
        <rFont val="Arial"/>
        <family val="2"/>
      </rPr>
      <t>3/</t>
    </r>
  </si>
  <si>
    <r>
      <t xml:space="preserve">FDPIR Other Costs </t>
    </r>
    <r>
      <rPr>
        <b/>
        <vertAlign val="superscript"/>
        <sz val="8"/>
        <rFont val="Arial"/>
        <family val="2"/>
      </rPr>
      <t>4/</t>
    </r>
  </si>
  <si>
    <t>1. FNS-388 data. Totals are averaged.
2. FNS-388/250 data for FY 1992 and FNS-388/46 for FY 1993 and beyond. Starting April 2009, ARRA SNAP Issuance was 15.27% of total issuance in FY 2009; 16.38% of total issuance in FY 2010; 16.55% of total issuance in FY 2011, and 10.95% of total issuance in FY 2012; 7.79% of total issuance in FY 2013;  for FY 2014, it was 100% of total issuance from October 1-15 and 7.05% of total issuance from October 16-31 in FY 2014.
3. SF-269/SF-425 data are reported quarterly.
4. Prior to FY 2011, Nutrition Education expenditures were included in State Administrative Expenses. 
5. Includes Other Costs (e.g., Benefit and Retailer Redemption and Monitoring, Payment Accuracy, EBT Systems, Program Evaluation and Modernization, Program Access, Health and Nutrition Pilot Projects.)
6. Supplemental Nutrition Assistance Program (SNAP) formerly known as the Food Stamp Program (prior to FY 2009).</t>
  </si>
  <si>
    <r>
      <t xml:space="preserve">Storage, Transportation, Commodity Admin, Food Losses </t>
    </r>
    <r>
      <rPr>
        <b/>
        <vertAlign val="superscript"/>
        <sz val="8"/>
        <rFont val="Arial"/>
        <family val="2"/>
      </rPr>
      <t>4/</t>
    </r>
  </si>
  <si>
    <r>
      <t xml:space="preserve">CSFP Other Costs </t>
    </r>
    <r>
      <rPr>
        <b/>
        <vertAlign val="superscript"/>
        <sz val="8"/>
        <rFont val="Arial"/>
        <family val="2"/>
      </rPr>
      <t>6/</t>
    </r>
  </si>
  <si>
    <t>1. Expenditures include cash payments, entitlement commodities and cash-in-lieu, and bonus and TEFAP commodities.
2. Includes all entitlement and bonus food cost. 
3. Includes data reported for quarterly Administrative Cost (FNS-667) and SF-425 for discretionary grants: TEFAP Farm to Food Bank Projects; TEFAP General Infrastructure; TEFAP Rural Infrastructure; TEFAP Supplemental Funding; Trade Mitigation Administrative Funds; Pandemic Family First Act; Pandemic CARES Act; Pandemic CRRSAA; Pandemic Build Back Better Grants; Pandemic ARPA Reach and Resiliency Grants.
4. 2009 ARRA SNAP Issuance is included in KD29a column 1;  WIC Contingency funds (FY 2009 only) are included in KD29a column 3. 
5. Interim Financial Admin. data are from FNS-153.  Final data from SF-269/SF-425.</t>
  </si>
  <si>
    <t>1. Expenditures include entitlement commodities and cash-in-lieu, and bonus and TEFAP commodities.
2. Nutrition family assistance grants in lieu of SNAP are provided to Puerto Rico ($2,815.6 billion for FY2023 and $2,915.6 billion for FY2024), Northern Marianas ($34.0 million for FY2023 and $34.8 million for FY2024), and American Samoa ($11.3 million in FY2023 and $11.7 million for FY2024). 
3. Includes Food, Nutrition Services and Administration (NSA) and Other Costs.  See Table 21 for detailed description of Other Costs.              
4. Interim Financial Admin. data are from FNS-153.  Final data from SF-269/SF-425.
5. The Nutrition Program for the Elderly (NPE) was transferred to the Agency on Aging (DHHS) in FY 2003 and renamed the Nutrition Services Incentive Program (NSIP).  FNS operations are limited to commodity donation.</t>
  </si>
  <si>
    <t xml:space="preserve">1. TEFAP foods distributed through nonprofit local emergency feeding organizations. Includes Bonus and Entitlement foods. Administrative cost is excluded. Food cost calculations (technical updates/validation as well as coding corrections) were updated in September 2024, which affected program costs reported prior to June 2024.
</t>
  </si>
  <si>
    <t xml:space="preserve">1. FNS-155/PCIMS/WBSCM data except as noted.
2. FNS-152 data; includes value of bonus and free foods. Food cost calculations (technical updates/validation as well as coding corrections) were updated in September 2024, which affected program costs reported for FY11-FY24/June.
3. TEFAP foods distributed through nonprofit local emergency feeding organizations. Includes Bonus and Entitlement foods. Administrative cost is excluded.
</t>
  </si>
  <si>
    <t xml:space="preserve">1. FNS-155/PCIMS/WBSCM data. BOP = Bureau of Federal Prisons. VAA = Veterans Affairs Administration.  
2. FNS-153 data; includes value of bonus and free foods. Food cost calculations (technical updates/validation as well as coding corrections) were updated in September 2024, which affected program costs reported for FY17-FY24/June.
</t>
  </si>
  <si>
    <t xml:space="preserve">1. Data from FNS-153 (includes WIC and elderly components). Food cost calculations (technical updates/validation as well as coding corrections) were updated in September 2024, which affected program costs reported for FY17-FY24/June.
2. Data from FNS-152 and FNS-155/PCIMS/WBSCM. Food cost calculations (technical updates/validation as well as coding corrections) were updated in September 2024, which affected program costs reported for FY11-FY24/June.
3. Data from FNS-52. BOP = Bureau of Federal Prisons. VAA = Veterans Affairs Administration.
4. NSIP (NPE) appropriation transferred to HHS in FY 2003. FNS continues to procure commodities on behalf of State Agencies.
5. Total entitlement cost based on earnings (meals times rate) rather than food cost plus cash-in-lieu. (SF-269 no longer reported starting in FY 98).
</t>
  </si>
  <si>
    <t>1. Includes needy families in the former Trust Territories (the Marshall Islands)--FY 1989 through FY 1995 only.
2. FNS-152 data; participation totals are averaged. Food cost calculations (technical updates/validation as well as coding corrections) were updated in September 2024, which affected program costs reported for FY11-FY24/June.
3. Data are national level only; they are not available prior to FY 1996.
4. Includes data reported on SF-425 for the following discretionary grants: FDPIR Produce Training; FDPIR Nutrition Education Symposium; FDPIR Food Package Review Workgroup Strategic Planning; FDPIR Infrastructure; FDPIR Infrastructure; FDPIR Nutrition Paraprofessional Training Project; FDPIR Nutrition Education Grant Program (1-yr &amp; 2-Year); Pandemic CARES Act FDPIR Facility Improvement and Equipment Grants; Pandemic CARES Act FDPIR Supplemental Administrative Grants.</t>
  </si>
  <si>
    <t xml:space="preserve">1. Excludes USDA bonus foods.
2. Includes Food, Nutrition Services and Administration (NSA), and WIC Other Costs.  See Table 21 for detailed description of WIC Other Costs.  It also includes Farmers Market total federal outlays and unliquidated obligations (costs for current fiscal year are not reported until February of the following fiscal year).   
3. Consists of 2 components: Women/Infants/Children and Elderly. Interim Financial Admin. data are from FNS-153. Final data are from SF-269. Food cost calculations were updated in September 2024, which affected program costs reported for FY17-FY24/June.
4. The Nutrition Program for the Elderly (NPE) was transferred to the Agency on Aging (DHHS) in FY 2003 and renamed the Nutrition Services Incentive Program (NSIP).  FNS operations are limited to commodity donation. IR (FDPIR), DF (Disaster Feeding), SK (Soup Kitchens), FB (Food Banks), TE (TEFAP). Food cost calculations (technical updates/validation as well as coding corrections) were updated in September 2024, which affected program costs reported for CSFP FY17-FY24/June and for FDPIR FY11-FY24/June.
5. Nutrition family assistance grants in lieu of SNAP are provided to Puerto Rico ($2,815.6 billion for FY2023 and $2,915.6 billion for FY2024), Northern Marianas ($34.0 million for FY2023 and $34.8 million for FY2024), and American Samoa ($11.3 million in FY2023 and $11.7 million for FY2024). </t>
  </si>
  <si>
    <t>1. FNS-153 data. Totals are averaged.
2. Value of entitlement foods only. Food cost per person excludes value of free and bonus foods. Food cost calculations (technical updates/validation as well as coding corrections) were updated in September 2024, which affected program costs reported for FY17-FY24/June.
3. Interim Financial Admin. data are from FNS-153. Final data are from SF-269/SF-425. 
4. Includes storage and transportation, commodity administration, and food losses. Current FY data is estimated. Data are national level only; they are not available prior to FY 1996.
5. Represents women, infants, and children participants.
6. Includes data reported on SF-425 for Pandemic CRRSAA Supplemental Administrative Grants and ARPA Additional Caseload Administrative Grants.</t>
  </si>
  <si>
    <t xml:space="preserve">1. Data provided prior to January Keydata are fragmentary for the current fiscal year. These elements are reported 90 days after the close of the reporting period.
2. Participation data are estimated based on average daily meals served.
</t>
  </si>
  <si>
    <r>
      <t xml:space="preserve">SSO Meals </t>
    </r>
    <r>
      <rPr>
        <b/>
        <vertAlign val="superscript"/>
        <sz val="8"/>
        <rFont val="Arial"/>
        <family val="2"/>
      </rPr>
      <t>1/</t>
    </r>
  </si>
  <si>
    <r>
      <t xml:space="preserve">SSO Breakfasts </t>
    </r>
    <r>
      <rPr>
        <b/>
        <vertAlign val="superscript"/>
        <sz val="8"/>
        <rFont val="Arial"/>
        <family val="2"/>
      </rPr>
      <t>1/</t>
    </r>
  </si>
  <si>
    <r>
      <t xml:space="preserve">All Paid </t>
    </r>
    <r>
      <rPr>
        <b/>
        <vertAlign val="superscript"/>
        <sz val="8"/>
        <rFont val="Arial"/>
        <family val="2"/>
      </rPr>
      <t>2/</t>
    </r>
  </si>
  <si>
    <r>
      <t xml:space="preserve">Total Program Cost </t>
    </r>
    <r>
      <rPr>
        <b/>
        <vertAlign val="superscript"/>
        <sz val="8"/>
        <rFont val="Arial"/>
        <family val="2"/>
      </rPr>
      <t>3/</t>
    </r>
  </si>
  <si>
    <r>
      <t xml:space="preserve">Average Daily Breakfasts Total Program </t>
    </r>
    <r>
      <rPr>
        <b/>
        <vertAlign val="superscript"/>
        <sz val="8"/>
        <rFont val="Arial"/>
        <family val="2"/>
      </rPr>
      <t>2/</t>
    </r>
  </si>
  <si>
    <r>
      <t xml:space="preserve">Days of Operation </t>
    </r>
    <r>
      <rPr>
        <b/>
        <vertAlign val="superscript"/>
        <sz val="8"/>
        <rFont val="Arial"/>
        <family val="2"/>
      </rPr>
      <t>4/</t>
    </r>
  </si>
  <si>
    <t>Average Participation Per Day</t>
  </si>
  <si>
    <r>
      <t xml:space="preserve">Reduced </t>
    </r>
    <r>
      <rPr>
        <b/>
        <vertAlign val="superscript"/>
        <sz val="8"/>
        <rFont val="Arial"/>
        <family val="2"/>
      </rPr>
      <t>1/</t>
    </r>
  </si>
  <si>
    <r>
      <t xml:space="preserve">Paid </t>
    </r>
    <r>
      <rPr>
        <b/>
        <vertAlign val="superscript"/>
        <sz val="8"/>
        <rFont val="Arial"/>
        <family val="2"/>
      </rPr>
      <t>1/</t>
    </r>
  </si>
  <si>
    <r>
      <t xml:space="preserve">SSO Lunches, Suppers and Snacks Earnings </t>
    </r>
    <r>
      <rPr>
        <b/>
        <vertAlign val="superscript"/>
        <sz val="8"/>
        <rFont val="Arial"/>
        <family val="2"/>
      </rPr>
      <t>4/</t>
    </r>
  </si>
  <si>
    <r>
      <t xml:space="preserve">Total Cash </t>
    </r>
    <r>
      <rPr>
        <b/>
        <vertAlign val="superscript"/>
        <sz val="8"/>
        <rFont val="Arial"/>
        <family val="2"/>
      </rPr>
      <t>5/</t>
    </r>
  </si>
  <si>
    <r>
      <t xml:space="preserve">Comm. &amp; Cash-In-Lieu (Entitlement) </t>
    </r>
    <r>
      <rPr>
        <b/>
        <vertAlign val="superscript"/>
        <sz val="8"/>
        <rFont val="Arial"/>
        <family val="2"/>
      </rPr>
      <t>6/</t>
    </r>
  </si>
  <si>
    <r>
      <t xml:space="preserve">Snacks Served in Area Eligible Schools &amp; Sites </t>
    </r>
    <r>
      <rPr>
        <b/>
        <vertAlign val="superscript"/>
        <sz val="8"/>
        <rFont val="Arial"/>
        <family val="2"/>
      </rPr>
      <t>5/</t>
    </r>
  </si>
  <si>
    <t xml:space="preserve">Average Participation Per Day </t>
  </si>
  <si>
    <r>
      <t>Paid</t>
    </r>
    <r>
      <rPr>
        <b/>
        <vertAlign val="superscript"/>
        <sz val="8"/>
        <rFont val="Arial"/>
        <family val="2"/>
      </rPr>
      <t xml:space="preserve"> 1/</t>
    </r>
  </si>
  <si>
    <t>Table 16c:  Monthly Summer Electronic Benefit Transfer Program for Children</t>
  </si>
  <si>
    <r>
      <t xml:space="preserve">Participation </t>
    </r>
    <r>
      <rPr>
        <b/>
        <vertAlign val="superscript"/>
        <sz val="8"/>
        <rFont val="Arial"/>
        <family val="2"/>
      </rPr>
      <t>1</t>
    </r>
  </si>
  <si>
    <r>
      <t xml:space="preserve">Benefits </t>
    </r>
    <r>
      <rPr>
        <b/>
        <vertAlign val="superscript"/>
        <sz val="8"/>
        <rFont val="Arial"/>
        <family val="2"/>
      </rPr>
      <t>2</t>
    </r>
  </si>
  <si>
    <r>
      <t>S-EBT  Administrative  Funds</t>
    </r>
    <r>
      <rPr>
        <b/>
        <vertAlign val="superscript"/>
        <sz val="8"/>
        <rFont val="Arial"/>
        <family val="2"/>
      </rPr>
      <t xml:space="preserve"> 3</t>
    </r>
  </si>
  <si>
    <r>
      <t xml:space="preserve">Other Costs </t>
    </r>
    <r>
      <rPr>
        <b/>
        <vertAlign val="superscript"/>
        <sz val="8"/>
        <rFont val="Arial"/>
        <family val="2"/>
      </rPr>
      <t>4</t>
    </r>
  </si>
  <si>
    <t xml:space="preserve">1. FNS-388 (SEBT) data. Totals are summed. This figure represents the number of children issued benefits in a given month. This may be duplicative in instances where eligible children receive monthly benefit allotments instead of lump-sum benefit allotments
2. ITOs distributing S-EBT benefits using a WIC-like model report benefit issuances on a quarterly SF-425 financial status report.                                                                                                                                                           
3. S-EBT Administrative funds data displayed represents the Federal share of administrative expenditures as reported to FNS on the FNS-778/SF-425 SEBT.                                                      
4. Includes data reported on the SF-425 quarterly report for the Summer EBT Technology (SET) Grants.                                                                                             
5. For States and ITOs with approved waivers, benefits intended for the Summer 2024 operational period may be issued in FY 2025. Participation data displayed in Column B of this table will align with the month during which benefits were issued. Cost data related to FY24 benefits issued in FY 2025 will be displayed as September data in Colum C of this table.                         </t>
  </si>
  <si>
    <t>16c S-EBT-$</t>
  </si>
  <si>
    <t>Monthly Summer Electronic Benefit Transfer Program for Children</t>
  </si>
  <si>
    <t>2. The September number will continue to change until all multi-year grants of that source year are closed out.  FY 2025 WIC Other Costs include appropriation levels for the following:  Program Evaluation &amp; Monitoring ($12M), Technical Assistance ($400,000), Federal Admin and Oversight ($32.590M), and UPC Database ($1M). Also includes all WIC Pandemic grant outlays and unliquidated obligations.</t>
  </si>
  <si>
    <t>1. Does not include bonus commodities. 
2. Data from the SF-269/through FY2010 and the FNS-777/FY2011 onward (reported quarterly).
3. Includes data reported on the SF-425 quarterly for CN Farm to School (CN-F2S), CN Food Box Summer Demonstration Project (CN-FOODBOX-D), CN School Meals Research Cooperative Agreement (CN-SC-MEAL-R), Supplemental marketing and communications for Healthy Meals Incentives Initiative (CN-HMI-SUPP), Summer EBT Technology Grants (SEBT-TECH), Child Nutrition School Foodservice Workforce Study Cooperative Agreement Grant (CN-OPS-SFWS-23), Healthy Meals Incentives Recognition Awards and Sub-Grants for SFAs Spring Summit (CN-HMI-Summit), Child Nutrition Traditional Indigenous Foods Cooperative Agreement Grant (CN-TIF-CAG), Farm to School Technical Assistance Cooperative Agreement (CN-F2S-CoopTech), Child Nutrition Procurement Practices in Schools Meals Training Development (CN-Procurement-Training), Child Nutrition Procurement Practices in Schools Meals Training Developmen (CN-Procurement-Training), Food Safety Research (FS-RESEARCH), Child Nutrition School Breakfast Program Expansion Grants (CN-SBP-EXP), CN Healthy Meals Incentives Recognition Awards and Sub-Grants for School Food Authorities (PAN-CN-CRRSAA-HMI-RA), CN  Healthy Meals Incentives School Food System Transformation Challenge Sub-Grants (PAN-CN-CRRSAA-HMI-TG), CN OPS Equitable Access in Child Nutrition Programs (CN-OPS-EA), NSLP Equipment Grant (PAN-CN-ARPA-NSLPE), CN F2S State Agency Formula Grant (PAN-CN-ARPA-F2S-FG), Farm to School Shelburne Farms National Institute (CN-F2S-NATINST), CN Farm to School Racial Equity Learning Lab (CN-F2S-RACIALEQ), CN PEBT Administration Grant (PAN-CN-PEBT-Admin), CN Supply Chain Assistance Funding (CN-CCC), CN Farm-to-School Turnkey Grant (CN-F2S-TURNKEY), NSLP Coronavirus Local-level Costs (PAN-CN-CRRSAA), NSLP Emergency Operating Costs (PAN-CN-CRRSAA-EMOP), CACFP Emergency Operating Costs (PAN-CACFP-CRRSAA-EMOP), CN SFSP WIC EBT Pilot Food Funds v.5 (CN-SFSP-WICFOOD-5), Farm-to-School Grantee Gathering(CN-F2S-GATHERING), National School Lunch Program Equipment Grant v5(CN-NSLPE-v5), CN Summer Food Demonstration Grant(CN-SFSP-DEMO), Farm to School Regional Institute Grant(CN-F2S-REGINST), Culinary Institute of Child Nutrition (CN-ICN-CICN), CN grants including CN Farm-to-School State Agency Grants (CN-F2S-SA), Administrative Review and Training Programs (CN-ARTMI/ARTMII), CACFP Child Care Wellness (CN-CACFP-CCW), Community Garden Project (CN-CGP), Direct Certification Verification/Improvement (CN-DCV/DCI),  Fresh Fruit and Vegetables Programs (CN-FFVP), Food Safety Programs (CN-FSMI), Hunger Free Community Grants (CN-HFC), National School Lunch Program Equipment (CN-NSLPE), the Summer Food Service Program EBT pilot projects for WIC, SNAP, and Home Delivery Food Backpack (CN-SFSP-WIC, CN-SFSP-SNAP, CN-SFSP-HDFB), Team Nutrition (CN-TN), the Food Safety Center of Excellence (FS-CE), Healthy Hunger Free Kids Act Administration (CN-HHFKA-ADM) , Farm to School (CN-F2S-Impl/Plan), Farm to School Team (CN-F2S-TEAM), Farm to School Support Services (CN-F2S-SUPP),  NSLPE Equipment Grants, Second Round (CN-NSLPE2),  Farm to School Conference and Event Grants (CN-F2S-EVENT), National Food Service Management Institute - Chef's Move to School (CN-FSMI-CMTS), USDA Rural Child Poverty Nutrition Center (CN-OPS-RCPNC), Local Wellness Policy Surveillance System Cooperative Agreement (CN-OPS-LWPSS), Child Nutrition Professional Standards for All School Nutrition Employees (CN-PRO-STANDARD), Institute for Child Nutrition (CN-ICN), Institute for Child Nutrition-Food Safety (CN-ICN-FS), Institute for Child Nutrition - General Education (CN-ICN-GE), Institute of Child Nutrition (ICN) School Nutrition Strategies, Training, Action Plans, and Resources (CN-ICN-STAR), CN Farm to School Training Grant  (CN-F2S-TRAIN), CN CACFP Training Grants (CN-CACFP-TRAIN), SFSP SNAP EBT Pilot Food Funds (CN-SFSP-SNAPFOOD), CACFP Meal Service Training Grant (CN-CACFP-MEALTRAIN), Farm to School Training and Curricula (CN-F2S-TRNCUR), CN School Nutrition Training Grant for Allied Professional Organizations (CN-ALLIED), SFSP Rural Summer Meals Demonstration Program (CN-SFSP-RDEMO), CN Team Nutrition E-STAR Program Training Grant (CN-TN-ESTAR), CN Team Nutrition Training Grant for Innovative State Training Programs (CN-TN-INNOV) and SBP Special Grants, administrative and computer support.</t>
  </si>
  <si>
    <t>1. Expenditures include cash payments, entitlement commodities and cash-in-lieu, and bonus and TEFAP commodities, based on data from the SF-269/through FY2010 and the FNS-777/FY2011 onward (reported quarterly).   Also includes data reported on the SF-425 quarterly for CN Farm to School (CN-F2S), CN Food Box Summer Demonstration Project (CN-FOODBOX-D), CN School Meals Research Cooperative Agreement (CN-SC-MEAL-R), Supplemental marketing and communications for Healthy Meals Incentives Initiative (CN-HMI-SUPP), Summer EBT Technology Grants (SEBT-TECH), Child Nutrition School Foodservice Workforce Study Cooperative Agreement Grant (CN-OPS-SFWS-23), Healthy Meals Incentives Recognition Awards and Sub-Grants for SFAs Spring Summit (CN-HMI-Summit), Child Nutrition Traditional Indigenous Foods Cooperative Agreement Grant (CN-TIF-CAG), Farm to School Technical Assistance Cooperative Agreement (CN-F2S-CoopTech), Child Nutrition Procurement Practices in Schools Meals Training Development (CN-Procurement-Training), Food Safety Research (FS-RESEARCH), Child Nutrition School Breakfast Program Expansion Grants (CN-SBP-EXP), CN Healthy Meals Incentives Recognition Awards and Sub-Grants for School Food Authorities (PAN-CN-CRRSAA-HMI-RA), CN  Healthy Meals Incentives School Food System Transformation Challenge Sub-Grants (PAN-CN-CRRSAA-HMI-TG), CN OPS Equitable Access in Child Nutrition Programs (CN-OPS-EA), NSLP Equipment Grant (PAN-CN-ARPA-NSLPE), CN F2S State Agency Formula Grant (PAN-CN-ARPA-F2S-FG), Farm to School Shelburne Farms National Institute (CN-F2S-NATINST), CN Farm to School Racial Equity Learning Lab (CN-F2S-RACIALEQ), CN PEBT Administration Grant (PAN-CN-PEBT-Admin), CN Supply Chain Assistance Funding (CN-CCC), CN Farm-to-School Turnkey Grant (CN-F2S-TURNKEY), NSLP Coronavirus Local-level Costs (PAN-CN-CRRSAA), NSLP Emergency Operating Costs (PAN-CN-CRRSAA-EMOP), CACFP Emergency Operating Costs (PAN-CACFP-CRRSAA-EMOP), CN SFSP WIC EBT Pilot Food Funds v.5 (CN-SFSP-WICFOOD-5), Farm-to-School Grantee Gathering (CN-F2S-GATHERING), Farm to School Regional Institute Grant (CN-F2S-REGINST), Culinary Institute of Child Nutrition (CN-ICN-CICN), CN Farm-to-School State Agency Grants (CN-F2S-SA), CN grants including Administrative Review and Training Programs (CN-ARTMI/ARTMII), CACFP Child Care Wellness (CN-CACFP-CCW), Community Garden Project (CN-CGP), Direct Certification Verification/Improvement (CN-DCV/DCI),  Fresh Fruit and Vegetables Programs (CN-FFVP), Food Safety Programs (CN-FSMI), Hunger Free Community Grants (CN-HFC), National School Lunch Program Equipment (CN-NSLPE), the Summer Food Service Program EBT pilot projects for WIC, SNAP, and Home Delivery Food Backpack (CN-SFSP-WIC, CN-SFSP-SNAP, CN-SFSP-HDFB), Team Nutrition (CN-TN), the Food Safety Center of Excellence (FS-CE), Institute for Child Nutrition (CN-ICN), Institute for Child Nutrition-Food Safety (CN-ICN-FS), Institute for Child Nutrition - General Education (CN-ICN-GE), Institute of Child Nutrition (ICN) School Nutrition Strategies, Training, Action Plans, and Resources (CN-ICN-STAR), CN Farm to School Training Grant  (CN-F2S-TRAIN), CN CACFP Training Grants (CN-CACFP-TRAIN), SFSP SNAP EBT Pilot Food Funds (CN-SFSP-SNAPFOOD), CACFP Meal Service Training Grant (CN-CACFP-MEALTRAIN), Farm to School Training and Curricula (CN-F2S-TRNCUR), CN School Nutrition Training Grant for Allied Professional Organizations (CN-ALLIED), SFSP Rural Summer Meals Demonstration Program (CN-SFSP-RDEMO), CN Team Nutrition E-STAR Program Training Grant (CN-TN-ESTAR), CN Team Nutrition Training Grant for Innovative State Training Programs (CN-TN-INNOV) and SBP Special Grants, administrative and computer support.</t>
  </si>
  <si>
    <t>U.S. Summary,  FY 2025 - FY 2026</t>
  </si>
  <si>
    <t>May 2026</t>
  </si>
  <si>
    <t>--</t>
  </si>
  <si>
    <t>FY 2025</t>
  </si>
  <si>
    <t>Total 8 Months</t>
  </si>
  <si>
    <r>
      <t xml:space="preserve">Total </t>
    </r>
    <r>
      <rPr>
        <b/>
        <vertAlign val="superscript"/>
        <sz val="8"/>
        <rFont val="Arial"/>
        <family val="2"/>
      </rPr>
      <t>2/, 3/</t>
    </r>
  </si>
  <si>
    <t>1. Totals are averaged; fiscal year computations are based on October through May plus September. Subtotals may not add to total due to rounding calculations.                                                            
2. The FNS-10 (Report of School Program Operations) report was revised and implemented beginning in FY 2025 to capture data related to SSO meals and meal service options separately from NSLP/SBP meals.                                                                                                                                                                                                                                                                                                                                                             3. Includes SSO average daily participation.</t>
  </si>
  <si>
    <r>
      <t xml:space="preserve">SSO Lunches </t>
    </r>
    <r>
      <rPr>
        <b/>
        <vertAlign val="superscript"/>
        <sz val="8"/>
        <rFont val="Arial"/>
        <family val="2"/>
      </rPr>
      <t>2/</t>
    </r>
  </si>
  <si>
    <r>
      <t xml:space="preserve">Average Daily Lunches </t>
    </r>
    <r>
      <rPr>
        <b/>
        <vertAlign val="superscript"/>
        <sz val="8"/>
        <rFont val="Arial"/>
        <family val="2"/>
      </rPr>
      <t>2/, 3/</t>
    </r>
  </si>
  <si>
    <r>
      <t xml:space="preserve">Average Daily Afterschool Snacks </t>
    </r>
    <r>
      <rPr>
        <b/>
        <vertAlign val="superscript"/>
        <sz val="8"/>
        <rFont val="Arial"/>
        <family val="2"/>
      </rPr>
      <t>2/, 3/</t>
    </r>
  </si>
  <si>
    <t>1. General assistance for all meals served, including full-price (paid).
2. School districts receive additional Section 4 reimbursements when they serve 60% or more of the children free or reduced meals.                                                                                                                   
3. Beginning October 1, 2012, school districts receive an additional 6 cents per meal reimbursement when they meet meal pattern requirements under the Healthy Hunger Free Kids Act of 2010.
4. The FNS-10 (Report of School Program Operations) report was revised and implemented beginning in FY 2025 to capture data related to SSO meals and meal service options separately from NSLP/SBP meals.                                                                                                                                                   
5. Based on earnings (meals x reimbursement rates). Includes earnings for Section 4, Section 11, and meal supplements served under Section 17A and earnings for SSO lunches, suppers and snacks.
6. Based on FNS-155/PCIMS/WBSCM data plus Kansas cash-in-lieu (earnings).</t>
  </si>
  <si>
    <t>1. School districts receive additional Sec. 4 reimbursement when they serve 60% or more of children free or reduced price lunches.
2. Totals are averaged; fiscal year computations are based on October thru May plus September.                                                                                                                                                                                3. Includes SSO average daily meals. Average daily SSO meal reporting requirement for non-congregate meal service will not be fully implemented by all states until FY 2026.  
4. NSLP/SBP days of operation; sum excludes July and August.</t>
  </si>
  <si>
    <r>
      <t xml:space="preserve">SSO Breakfasts </t>
    </r>
    <r>
      <rPr>
        <b/>
        <vertAlign val="superscript"/>
        <sz val="8"/>
        <rFont val="Arial"/>
        <family val="2"/>
      </rPr>
      <t>2/</t>
    </r>
  </si>
  <si>
    <t xml:space="preserve">1. Totals are averaged; fiscal year computations are based on October through May plus September. Subtotals may not add to total due to rounding calculations.
2. The FNS-10 (Report of School Program Operations) report was revised and implemented beginning in FY 2025 to capture data related to SSO meals and meal service options separately from NSLP/SBP meals.                                                                                                                                                                                                                                                                                                                                                                 3. Includes SSO average daily participation  </t>
  </si>
  <si>
    <t>1. The FNS-10 (Report of School Program Operations) report was revised and implemented beginning in FY 2025 to capture data related to SSO meals and meal service options separately from NSLP/SBP meals.                                                                                                                                                                                                                                                                                                                                                              
2. Totals are averaged; fiscal year computations are based on October thru May plus September.  Includes average daily SSO breakfasts. Average daily SSO meal reporting requirement for non-congregate meal service will not be fully implemented by all states until FY 2026.     
3. NSLP/SBP days of operation; sum excludes July and August.</t>
  </si>
  <si>
    <r>
      <t xml:space="preserve">Days of Operation </t>
    </r>
    <r>
      <rPr>
        <b/>
        <vertAlign val="superscript"/>
        <sz val="8"/>
        <rFont val="Arial"/>
        <family val="2"/>
      </rPr>
      <t>3/</t>
    </r>
  </si>
  <si>
    <t xml:space="preserve">1. The FNS-10 (Report of School Program Operations) report was revised and implemented beginning in FY 2025 to capture data related to SSO meals and meal service options separately from NSLP/SBP meals.                                                                                                                                                                                                                                                                                                                                                                                                     
2. Refers to full-price (paid) meals served in regular and severe-need schools.
3. Based on earnings (meals x reimbursement rates).
</t>
  </si>
  <si>
    <t xml:space="preserve">1. The FNS-10 (Report of School Program Operations) report was revised and implemented beginning in FY 2025 to capture data related to SSO meals and meal service options separately from NSLP/SBP meals.     </t>
  </si>
  <si>
    <r>
      <t xml:space="preserve">Sponsors </t>
    </r>
    <r>
      <rPr>
        <b/>
        <vertAlign val="superscript"/>
        <sz val="8"/>
        <rFont val="Arial"/>
        <family val="2"/>
      </rPr>
      <t>2/</t>
    </r>
  </si>
  <si>
    <r>
      <t xml:space="preserve">Sites </t>
    </r>
    <r>
      <rPr>
        <b/>
        <vertAlign val="superscript"/>
        <sz val="8"/>
        <rFont val="Arial"/>
        <family val="2"/>
      </rPr>
      <t>2/</t>
    </r>
  </si>
  <si>
    <r>
      <t xml:space="preserve">Average Daily Attendance </t>
    </r>
    <r>
      <rPr>
        <b/>
        <vertAlign val="superscript"/>
        <sz val="8"/>
        <rFont val="Arial"/>
        <family val="2"/>
      </rPr>
      <t>2/</t>
    </r>
  </si>
  <si>
    <t>1. Does not include estimates for states which have not submitted reports.                                                                                                                                                                                                                         2. Beginning in FY 2025, elements are reported monthly 90 days after the close of the report period. Data is not available for the current Keydata month and is fragmentary for the month preceeding.</t>
  </si>
  <si>
    <t>Generated from National Data Bank Version 8.2 PUBLIC  on 08/14/2026</t>
  </si>
  <si>
    <t>National Data Bank Version 8.2 PUBLIC- U.S. Summary</t>
  </si>
  <si>
    <t>National Data Bank Version 8.2 PUBLIC - U.S. Summary</t>
  </si>
  <si>
    <t>1. Effective FY20, "Total Participation" (Households and Persons) excludes the counts of participation for NAP Relief Grant, Disaster FNS-388(PR), and Disaster Supplements. The participation data reflected in those categories are a subset of the “Regular Ongoing” participation category. Total participation counts are averaged.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</si>
</sst>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5" x14ac:knownFonts="1">
    <font>
      <sz val="10"/>
      <name val="Arial"/>
    </font>
    <font>
      <sz val="8"/>
      <name val="Arial"/>
      <family val="2"/>
    </font>
    <font>
      <b/>
      <sz val="8"/>
      <name val="Arial"/>
      <family val="2"/>
    </font>
    <font>
      <b/>
      <vertAlign val="superscript"/>
      <sz val="8"/>
      <name val="Arial"/>
      <family val="2"/>
    </font>
    <font>
      <sz val="10"/>
      <name val="Arial"/>
      <family val="2"/>
    </font>
    <font>
      <b/>
      <i/>
      <sz val="8"/>
      <color theme="0"/>
      <name val="Arial"/>
      <family val="2"/>
    </font>
    <font>
      <b/>
      <i/>
      <sz val="5"/>
      <color indexed="9"/>
      <name val="Arial"/>
      <family val="2"/>
    </font>
    <font>
      <i/>
      <sz val="8"/>
      <name val="Arial"/>
      <family val="2"/>
    </font>
    <font>
      <b/>
      <sz val="5"/>
      <name val="Arial"/>
      <family val="2"/>
    </font>
    <font>
      <b/>
      <sz val="10"/>
      <name val="Arial"/>
      <family val="2"/>
    </font>
    <font>
      <i/>
      <sz val="10"/>
      <color indexed="40"/>
      <name val="Arial"/>
      <family val="2"/>
    </font>
    <font>
      <b/>
      <i/>
      <sz val="10"/>
      <color theme="0"/>
      <name val="Arial"/>
      <family val="2"/>
    </font>
    <font>
      <sz val="11"/>
      <name val="Calibri"/>
      <family val="2"/>
    </font>
    <font>
      <sz val="8"/>
      <color rgb="FF222222"/>
      <name val="Arial"/>
      <family val="2"/>
    </font>
    <font>
      <b/>
      <i/>
      <sz val="8"/>
      <color theme="1" tint="0.34998626667073579"/>
      <name val="Arial"/>
      <family val="2"/>
    </font>
  </fonts>
  <fills count="6">
    <fill>
      <patternFill patternType="none"/>
    </fill>
    <fill>
      <patternFill patternType="gray125"/>
    </fill>
    <fill>
      <patternFill patternType="solid">
        <fgColor theme="1"/>
      </patternFill>
    </fill>
    <fill>
      <patternFill patternType="solid">
        <fgColor theme="0" tint="-0.14996795556505021"/>
        <bgColor indexed="65"/>
      </patternFill>
    </fill>
    <fill>
      <patternFill patternType="solid">
        <fgColor theme="1"/>
      </patternFill>
    </fill>
    <fill>
      <patternFill patternType="solid">
        <fgColor theme="0" tint="-0.14993743705557422"/>
        <bgColor indexed="65"/>
      </patternFill>
    </fill>
  </fills>
  <borders count="13">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xf numFmtId="0" fontId="4" fillId="0" borderId="0"/>
  </cellStyleXfs>
  <cellXfs count="122">
    <xf numFmtId="0" fontId="0" fillId="0" borderId="0" xfId="0"/>
    <xf numFmtId="0" fontId="1" fillId="0" borderId="0" xfId="0" applyFont="1"/>
    <xf numFmtId="0" fontId="1" fillId="0" borderId="0" xfId="0" applyFont="1" applyAlignment="1">
      <alignment horizontal="right"/>
    </xf>
    <xf numFmtId="0" fontId="1" fillId="0" borderId="0" xfId="0" applyFont="1" applyAlignment="1">
      <alignment horizontal="left"/>
    </xf>
    <xf numFmtId="0" fontId="1" fillId="0" borderId="1" xfId="0" applyFont="1" applyBorder="1"/>
    <xf numFmtId="0" fontId="2" fillId="0" borderId="0" xfId="0" applyFont="1" applyAlignment="1">
      <alignment horizontal="center"/>
    </xf>
    <xf numFmtId="0" fontId="2" fillId="0" borderId="1" xfId="0" applyFont="1" applyBorder="1"/>
    <xf numFmtId="0" fontId="2" fillId="0" borderId="1" xfId="0" applyFont="1" applyBorder="1" applyAlignment="1">
      <alignment horizontal="center"/>
    </xf>
    <xf numFmtId="0" fontId="1" fillId="0" borderId="1" xfId="0" applyFont="1" applyBorder="1" applyAlignment="1">
      <alignment horizontal="left"/>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3" fontId="1" fillId="0" borderId="0" xfId="0" applyNumberFormat="1" applyFont="1" applyAlignment="1">
      <alignment horizontal="right"/>
    </xf>
    <xf numFmtId="0" fontId="2" fillId="0" borderId="4" xfId="0" applyFont="1" applyBorder="1" applyAlignment="1">
      <alignment horizontal="left"/>
    </xf>
    <xf numFmtId="3" fontId="2" fillId="0" borderId="4" xfId="0" applyNumberFormat="1" applyFont="1" applyBorder="1" applyAlignment="1">
      <alignment horizontal="right"/>
    </xf>
    <xf numFmtId="0" fontId="2" fillId="0" borderId="1" xfId="0" applyFont="1" applyBorder="1" applyAlignment="1">
      <alignment horizontal="left"/>
    </xf>
    <xf numFmtId="3" fontId="2" fillId="0" borderId="1" xfId="0" applyNumberFormat="1" applyFont="1" applyBorder="1" applyAlignment="1">
      <alignment horizontal="right"/>
    </xf>
    <xf numFmtId="4" fontId="1" fillId="0" borderId="0" xfId="0" applyNumberFormat="1" applyFont="1" applyAlignment="1">
      <alignment horizontal="right"/>
    </xf>
    <xf numFmtId="4" fontId="2" fillId="0" borderId="4" xfId="0" applyNumberFormat="1" applyFont="1" applyBorder="1" applyAlignment="1">
      <alignment horizontal="right"/>
    </xf>
    <xf numFmtId="4" fontId="2" fillId="0" borderId="1" xfId="0" applyNumberFormat="1" applyFont="1" applyBorder="1" applyAlignment="1">
      <alignment horizontal="right"/>
    </xf>
    <xf numFmtId="164" fontId="1" fillId="0" borderId="0" xfId="0" applyNumberFormat="1" applyFont="1" applyAlignment="1">
      <alignment horizontal="right"/>
    </xf>
    <xf numFmtId="3" fontId="1" fillId="0" borderId="1" xfId="0" applyNumberFormat="1" applyFont="1" applyBorder="1" applyAlignment="1">
      <alignment horizontal="left"/>
    </xf>
    <xf numFmtId="3" fontId="1" fillId="0" borderId="1" xfId="0" applyNumberFormat="1" applyFont="1" applyBorder="1" applyAlignment="1">
      <alignment horizontal="right"/>
    </xf>
    <xf numFmtId="164" fontId="2" fillId="0" borderId="4" xfId="0" applyNumberFormat="1" applyFont="1" applyBorder="1" applyAlignment="1">
      <alignment horizontal="right"/>
    </xf>
    <xf numFmtId="164" fontId="2" fillId="0" borderId="1" xfId="0" applyNumberFormat="1" applyFont="1" applyBorder="1" applyAlignment="1">
      <alignment horizontal="right"/>
    </xf>
    <xf numFmtId="164" fontId="1" fillId="0" borderId="1" xfId="0" applyNumberFormat="1" applyFont="1" applyBorder="1" applyAlignment="1">
      <alignment horizontal="right"/>
    </xf>
    <xf numFmtId="0" fontId="2" fillId="0" borderId="0" xfId="0" applyFont="1"/>
    <xf numFmtId="0" fontId="4" fillId="0" borderId="0" xfId="0" applyFont="1"/>
    <xf numFmtId="0" fontId="4" fillId="0" borderId="0" xfId="0" applyFont="1" applyAlignment="1">
      <alignment wrapText="1"/>
    </xf>
    <xf numFmtId="0" fontId="5" fillId="0" borderId="8" xfId="0" applyFont="1" applyBorder="1" applyAlignment="1">
      <alignment vertical="center"/>
    </xf>
    <xf numFmtId="0" fontId="7" fillId="0" borderId="0" xfId="0" applyFont="1" applyAlignment="1">
      <alignment horizontal="center"/>
    </xf>
    <xf numFmtId="0" fontId="1" fillId="0" borderId="0" xfId="0" applyFont="1" applyAlignment="1">
      <alignment horizontal="center"/>
    </xf>
    <xf numFmtId="0" fontId="2" fillId="3" borderId="7" xfId="0" applyFont="1" applyFill="1" applyBorder="1" applyAlignment="1">
      <alignment horizontal="center" vertical="center"/>
    </xf>
    <xf numFmtId="0" fontId="2" fillId="3" borderId="1" xfId="0" applyFont="1" applyFill="1" applyBorder="1" applyAlignment="1">
      <alignment horizontal="center" vertical="center"/>
    </xf>
    <xf numFmtId="3" fontId="1" fillId="0" borderId="6" xfId="0" applyNumberFormat="1" applyFont="1" applyBorder="1"/>
    <xf numFmtId="3" fontId="1" fillId="0" borderId="0" xfId="0" applyNumberFormat="1" applyFont="1"/>
    <xf numFmtId="3" fontId="1" fillId="0" borderId="8" xfId="0" applyNumberFormat="1" applyFont="1" applyBorder="1"/>
    <xf numFmtId="3" fontId="1" fillId="0" borderId="11" xfId="0" applyNumberFormat="1" applyFont="1" applyBorder="1" applyAlignment="1">
      <alignment horizontal="right" vertical="center"/>
    </xf>
    <xf numFmtId="3" fontId="1" fillId="0" borderId="0" xfId="0" applyNumberFormat="1" applyFont="1" applyAlignment="1">
      <alignment horizontal="right" vertical="center"/>
    </xf>
    <xf numFmtId="3" fontId="1" fillId="0" borderId="12" xfId="0" applyNumberFormat="1" applyFont="1" applyBorder="1" applyAlignment="1">
      <alignment horizontal="right" vertical="center"/>
    </xf>
    <xf numFmtId="3" fontId="1" fillId="0" borderId="9" xfId="0" applyNumberFormat="1" applyFont="1" applyBorder="1" applyAlignment="1">
      <alignment horizontal="right" vertical="center"/>
    </xf>
    <xf numFmtId="0" fontId="2" fillId="0" borderId="6" xfId="0" applyFont="1" applyBorder="1"/>
    <xf numFmtId="3" fontId="2" fillId="0" borderId="4" xfId="0" applyNumberFormat="1" applyFont="1" applyBorder="1" applyAlignment="1">
      <alignment horizontal="right" vertical="center"/>
    </xf>
    <xf numFmtId="0" fontId="9" fillId="0" borderId="0" xfId="0" applyFont="1"/>
    <xf numFmtId="3" fontId="2" fillId="0" borderId="1" xfId="0" applyNumberFormat="1" applyFont="1" applyBorder="1" applyAlignment="1">
      <alignment horizontal="right" vertical="center"/>
    </xf>
    <xf numFmtId="3" fontId="1" fillId="0" borderId="6" xfId="0" applyNumberFormat="1" applyFont="1" applyBorder="1" applyAlignment="1">
      <alignment horizontal="right" vertical="center"/>
    </xf>
    <xf numFmtId="3" fontId="1" fillId="0" borderId="4" xfId="0" applyNumberFormat="1" applyFont="1" applyBorder="1" applyAlignment="1">
      <alignment horizontal="right" vertical="center"/>
    </xf>
    <xf numFmtId="3" fontId="1" fillId="0" borderId="8" xfId="0" applyNumberFormat="1" applyFont="1" applyBorder="1" applyAlignment="1">
      <alignment horizontal="right" vertical="center"/>
    </xf>
    <xf numFmtId="3" fontId="1" fillId="0" borderId="7" xfId="0" applyNumberFormat="1" applyFont="1" applyBorder="1" applyAlignment="1">
      <alignment horizontal="right" vertical="center"/>
    </xf>
    <xf numFmtId="3" fontId="1" fillId="0" borderId="1" xfId="0" applyNumberFormat="1" applyFont="1" applyBorder="1" applyAlignment="1">
      <alignment horizontal="right" vertical="center"/>
    </xf>
    <xf numFmtId="3" fontId="2" fillId="0" borderId="0" xfId="0" applyNumberFormat="1" applyFont="1" applyAlignment="1">
      <alignment horizontal="right" vertical="center"/>
    </xf>
    <xf numFmtId="0" fontId="10" fillId="0" borderId="0" xfId="0" applyFont="1" applyAlignment="1">
      <alignment horizontal="center" vertical="center" wrapText="1"/>
    </xf>
    <xf numFmtId="3" fontId="2" fillId="0" borderId="0" xfId="0" applyNumberFormat="1" applyFont="1" applyAlignment="1">
      <alignment horizontal="right" vertical="center" wrapText="1"/>
    </xf>
    <xf numFmtId="3" fontId="2" fillId="0" borderId="1" xfId="0" applyNumberFormat="1" applyFont="1" applyBorder="1" applyAlignment="1">
      <alignment horizontal="right" vertical="center" wrapText="1"/>
    </xf>
    <xf numFmtId="0" fontId="2" fillId="5" borderId="7" xfId="0" applyFont="1" applyFill="1" applyBorder="1" applyAlignment="1">
      <alignment horizontal="center" vertical="center"/>
    </xf>
    <xf numFmtId="0" fontId="2" fillId="5" borderId="1" xfId="0" applyFont="1" applyFill="1" applyBorder="1" applyAlignment="1">
      <alignment horizontal="center" vertical="center"/>
    </xf>
    <xf numFmtId="3" fontId="1" fillId="0" borderId="4" xfId="0" applyNumberFormat="1" applyFont="1" applyBorder="1"/>
    <xf numFmtId="0" fontId="12" fillId="0" borderId="0" xfId="0" applyFont="1"/>
    <xf numFmtId="3" fontId="2" fillId="0" borderId="12" xfId="0" applyNumberFormat="1" applyFont="1" applyBorder="1" applyAlignment="1">
      <alignment horizontal="right" vertical="center"/>
    </xf>
    <xf numFmtId="3" fontId="2" fillId="0" borderId="9" xfId="0" applyNumberFormat="1" applyFont="1" applyBorder="1" applyAlignment="1">
      <alignment horizontal="right" vertical="center"/>
    </xf>
    <xf numFmtId="3" fontId="12" fillId="0" borderId="0" xfId="0" applyNumberFormat="1" applyFont="1"/>
    <xf numFmtId="3" fontId="2" fillId="0" borderId="8" xfId="0" applyNumberFormat="1" applyFont="1" applyBorder="1" applyAlignment="1">
      <alignment horizontal="right" vertical="center"/>
    </xf>
    <xf numFmtId="1" fontId="12" fillId="0" borderId="0" xfId="0" applyNumberFormat="1" applyFont="1" applyAlignment="1">
      <alignment horizontal="right" vertical="center"/>
    </xf>
    <xf numFmtId="1" fontId="12" fillId="0" borderId="0" xfId="0" applyNumberFormat="1" applyFont="1" applyAlignment="1">
      <alignment horizontal="right" vertical="center" wrapText="1"/>
    </xf>
    <xf numFmtId="0" fontId="1" fillId="0" borderId="8" xfId="0" applyFont="1" applyBorder="1" applyAlignment="1">
      <alignment horizontal="left"/>
    </xf>
    <xf numFmtId="0" fontId="1" fillId="0" borderId="12" xfId="0" applyFont="1" applyBorder="1" applyAlignment="1">
      <alignment horizontal="right"/>
    </xf>
    <xf numFmtId="0" fontId="1" fillId="0" borderId="9" xfId="0" applyFont="1" applyBorder="1" applyAlignment="1">
      <alignment horizontal="right"/>
    </xf>
    <xf numFmtId="3" fontId="1" fillId="0" borderId="0" xfId="0" applyNumberFormat="1" applyFont="1" applyAlignment="1">
      <alignment horizontal="right" vertical="top"/>
    </xf>
    <xf numFmtId="0" fontId="1" fillId="0" borderId="0" xfId="0" applyFont="1" applyAlignment="1">
      <alignment vertical="top"/>
    </xf>
    <xf numFmtId="164" fontId="1" fillId="0" borderId="0" xfId="0" applyNumberFormat="1" applyFont="1" applyAlignment="1">
      <alignment horizontal="right" vertical="top"/>
    </xf>
    <xf numFmtId="3" fontId="1" fillId="0" borderId="1" xfId="0" applyNumberFormat="1" applyFont="1" applyBorder="1" applyAlignment="1">
      <alignment horizontal="right" vertical="top"/>
    </xf>
    <xf numFmtId="1" fontId="1" fillId="0" borderId="0" xfId="0" applyNumberFormat="1" applyFont="1" applyAlignment="1">
      <alignment horizontal="right" vertical="top"/>
    </xf>
    <xf numFmtId="0" fontId="1" fillId="0" borderId="4" xfId="0" applyFont="1" applyBorder="1"/>
    <xf numFmtId="0" fontId="2" fillId="0" borderId="10" xfId="0" applyFont="1" applyBorder="1" applyAlignment="1">
      <alignment horizontal="center" vertical="center" wrapText="1"/>
    </xf>
    <xf numFmtId="3" fontId="0" fillId="0" borderId="0" xfId="0" applyNumberFormat="1"/>
    <xf numFmtId="4" fontId="0" fillId="0" borderId="0" xfId="0" applyNumberFormat="1"/>
    <xf numFmtId="14" fontId="1" fillId="0" borderId="0" xfId="0" applyNumberFormat="1" applyFont="1" applyAlignment="1">
      <alignment horizontal="right"/>
    </xf>
    <xf numFmtId="0" fontId="1" fillId="0" borderId="1" xfId="0" applyFont="1" applyBorder="1"/>
    <xf numFmtId="0" fontId="1" fillId="0" borderId="0" xfId="0" applyFont="1" applyAlignment="1">
      <alignment horizontal="center"/>
    </xf>
    <xf numFmtId="0" fontId="1" fillId="0" borderId="4" xfId="0" applyFont="1" applyBorder="1"/>
    <xf numFmtId="0" fontId="2" fillId="0" borderId="0" xfId="0" applyFont="1" applyAlignment="1">
      <alignment horizontal="center"/>
    </xf>
    <xf numFmtId="0" fontId="9" fillId="0" borderId="0" xfId="0" applyFont="1" applyAlignment="1">
      <alignment horizontal="center"/>
    </xf>
    <xf numFmtId="0" fontId="2" fillId="0" borderId="1" xfId="0" applyFont="1" applyBorder="1" applyAlignment="1">
      <alignment horizontal="center"/>
    </xf>
    <xf numFmtId="0" fontId="9" fillId="0" borderId="1" xfId="0" applyFont="1" applyBorder="1" applyAlignment="1">
      <alignment horizontal="center"/>
    </xf>
    <xf numFmtId="0" fontId="2" fillId="0" borderId="8"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9" fillId="0" borderId="3" xfId="0" applyFont="1" applyBorder="1" applyAlignment="1">
      <alignment horizontal="center" vertical="center" wrapText="1"/>
    </xf>
    <xf numFmtId="0" fontId="1" fillId="0" borderId="0" xfId="0" applyFont="1" applyAlignment="1">
      <alignment horizontal="left" vertical="top" wrapText="1"/>
    </xf>
    <xf numFmtId="0" fontId="2" fillId="0" borderId="6" xfId="0" applyFont="1" applyBorder="1" applyAlignment="1">
      <alignment horizontal="center" vertical="center" wrapText="1"/>
    </xf>
    <xf numFmtId="0" fontId="2" fillId="3" borderId="0" xfId="0" applyFont="1" applyFill="1" applyAlignment="1">
      <alignment horizontal="center" vertical="center"/>
    </xf>
    <xf numFmtId="0" fontId="2" fillId="3" borderId="1" xfId="0" applyFont="1" applyFill="1" applyBorder="1" applyAlignment="1">
      <alignment horizontal="center" vertical="center"/>
    </xf>
    <xf numFmtId="0" fontId="2" fillId="3" borderId="11" xfId="0" applyFont="1" applyFill="1" applyBorder="1" applyAlignment="1">
      <alignment horizontal="center"/>
    </xf>
    <xf numFmtId="0" fontId="9" fillId="3" borderId="1" xfId="0" applyFont="1" applyFill="1" applyBorder="1" applyAlignment="1">
      <alignment horizontal="center" vertical="center"/>
    </xf>
    <xf numFmtId="0" fontId="1" fillId="0" borderId="0" xfId="0" applyFont="1" applyAlignment="1">
      <alignment horizontal="left" wrapText="1"/>
    </xf>
    <xf numFmtId="0" fontId="4" fillId="0" borderId="0" xfId="0" applyFont="1" applyAlignment="1">
      <alignment horizontal="left" wrapText="1"/>
    </xf>
    <xf numFmtId="0" fontId="5" fillId="2" borderId="11" xfId="0" applyFont="1" applyFill="1" applyBorder="1" applyAlignment="1">
      <alignment horizontal="center" vertical="center"/>
    </xf>
    <xf numFmtId="0" fontId="11" fillId="2" borderId="11" xfId="0" applyFont="1" applyFill="1" applyBorder="1" applyAlignment="1">
      <alignment horizontal="center" vertical="center"/>
    </xf>
    <xf numFmtId="0" fontId="5" fillId="2" borderId="11"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6" xfId="0" applyFont="1" applyFill="1" applyBorder="1" applyAlignment="1">
      <alignment horizontal="center" vertical="center"/>
    </xf>
    <xf numFmtId="0" fontId="2" fillId="0" borderId="12" xfId="0" applyFont="1" applyBorder="1" applyAlignment="1">
      <alignment horizontal="right" vertical="center" wrapText="1"/>
    </xf>
    <xf numFmtId="0" fontId="9" fillId="0" borderId="9" xfId="0" applyFont="1" applyBorder="1" applyAlignment="1">
      <alignment horizontal="right" vertical="center" wrapText="1"/>
    </xf>
    <xf numFmtId="0" fontId="5" fillId="4" borderId="11" xfId="0" applyFont="1" applyFill="1" applyBorder="1" applyAlignment="1">
      <alignment horizontal="center" vertical="center" wrapText="1"/>
    </xf>
    <xf numFmtId="0" fontId="11" fillId="4" borderId="11" xfId="0" applyFont="1" applyFill="1" applyBorder="1" applyAlignment="1">
      <alignment horizontal="center" vertical="center" wrapText="1"/>
    </xf>
    <xf numFmtId="0" fontId="5" fillId="4" borderId="11" xfId="0" applyFont="1" applyFill="1" applyBorder="1" applyAlignment="1">
      <alignment horizontal="center" vertical="center"/>
    </xf>
    <xf numFmtId="0" fontId="11" fillId="4" borderId="11" xfId="0" applyFont="1" applyFill="1" applyBorder="1" applyAlignment="1">
      <alignment horizontal="center" vertical="center"/>
    </xf>
    <xf numFmtId="0" fontId="11" fillId="4" borderId="6" xfId="0" applyFont="1" applyFill="1" applyBorder="1" applyAlignment="1">
      <alignment horizontal="center" vertical="center"/>
    </xf>
    <xf numFmtId="0" fontId="2" fillId="5" borderId="11" xfId="0" applyFont="1" applyFill="1" applyBorder="1" applyAlignment="1">
      <alignment horizontal="center"/>
    </xf>
    <xf numFmtId="0" fontId="2" fillId="5" borderId="0" xfId="0" applyFont="1" applyFill="1" applyAlignment="1">
      <alignment horizontal="center"/>
    </xf>
    <xf numFmtId="0" fontId="2" fillId="5" borderId="0" xfId="0" applyFont="1" applyFill="1" applyAlignment="1">
      <alignment horizontal="center" vertical="center"/>
    </xf>
    <xf numFmtId="0" fontId="9" fillId="5" borderId="1" xfId="0" applyFont="1" applyFill="1" applyBorder="1" applyAlignment="1">
      <alignment horizontal="center" vertical="center"/>
    </xf>
    <xf numFmtId="0" fontId="1" fillId="0" borderId="0" xfId="0" applyFont="1" applyAlignment="1">
      <alignment horizontal="left"/>
    </xf>
    <xf numFmtId="0" fontId="4" fillId="0" borderId="0" xfId="0" applyFont="1" applyAlignment="1">
      <alignment horizontal="left"/>
    </xf>
    <xf numFmtId="0" fontId="1" fillId="0" borderId="4" xfId="0" applyFont="1" applyBorder="1" applyAlignment="1">
      <alignment horizontal="center"/>
    </xf>
    <xf numFmtId="0" fontId="1" fillId="0" borderId="0" xfId="0" applyFont="1"/>
    <xf numFmtId="0" fontId="4" fillId="0" borderId="4" xfId="0" applyFont="1" applyBorder="1"/>
    <xf numFmtId="0" fontId="13" fillId="0" borderId="0" xfId="0" applyFont="1" applyAlignment="1">
      <alignment horizontal="left" vertical="top" wrapText="1"/>
    </xf>
    <xf numFmtId="0" fontId="4" fillId="0" borderId="0" xfId="0" applyFont="1" applyAlignment="1">
      <alignment horizontal="left" vertical="top" wrapText="1"/>
    </xf>
    <xf numFmtId="0" fontId="1" fillId="0" borderId="0" xfId="0" applyFont="1" applyAlignment="1">
      <alignment vertical="top" wrapText="1"/>
    </xf>
    <xf numFmtId="0" fontId="14" fillId="0" borderId="8" xfId="0" applyFont="1" applyBorder="1" applyAlignment="1">
      <alignment vertical="center"/>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C25"/>
  <sheetViews>
    <sheetView showGridLines="0" tabSelected="1" zoomScaleNormal="100" workbookViewId="0">
      <selection activeCell="A25" sqref="A25:C25"/>
    </sheetView>
  </sheetViews>
  <sheetFormatPr defaultRowHeight="13.2" x14ac:dyDescent="0.25"/>
  <cols>
    <col min="1" max="1" width="31.44140625" customWidth="1"/>
    <col min="2" max="2" width="60" customWidth="1"/>
    <col min="3" max="3" width="30" customWidth="1"/>
  </cols>
  <sheetData>
    <row r="1" spans="1:3" ht="24" customHeight="1" x14ac:dyDescent="0.25"/>
    <row r="2" spans="1:3" ht="24" customHeight="1" x14ac:dyDescent="0.25"/>
    <row r="3" spans="1:3" ht="12" customHeight="1" x14ac:dyDescent="0.25">
      <c r="A3" s="77" t="s">
        <v>0</v>
      </c>
      <c r="B3" s="77"/>
      <c r="C3" s="77"/>
    </row>
    <row r="4" spans="1:3" ht="12" customHeight="1" x14ac:dyDescent="0.25">
      <c r="A4" s="77" t="s">
        <v>1</v>
      </c>
      <c r="B4" s="77"/>
      <c r="C4" s="77"/>
    </row>
    <row r="5" spans="1:3" ht="24" customHeight="1" x14ac:dyDescent="0.25"/>
    <row r="6" spans="1:3" ht="24" customHeight="1" x14ac:dyDescent="0.25"/>
    <row r="7" spans="1:3" ht="24" customHeight="1" x14ac:dyDescent="0.25"/>
    <row r="8" spans="1:3" ht="24" customHeight="1" x14ac:dyDescent="0.25">
      <c r="A8" s="77" t="s">
        <v>415</v>
      </c>
      <c r="B8" s="77"/>
      <c r="C8" s="77"/>
    </row>
    <row r="9" spans="1:3" ht="24" customHeight="1" x14ac:dyDescent="0.25">
      <c r="A9" s="77" t="s">
        <v>437</v>
      </c>
      <c r="B9" s="77"/>
      <c r="C9" s="77"/>
    </row>
    <row r="10" spans="1:3" ht="24" customHeight="1" x14ac:dyDescent="0.25">
      <c r="A10" s="77" t="s">
        <v>416</v>
      </c>
      <c r="B10" s="77"/>
      <c r="C10" s="77"/>
    </row>
    <row r="11" spans="1:3" ht="24" customHeight="1" x14ac:dyDescent="0.25"/>
    <row r="12" spans="1:3" ht="24" customHeight="1" x14ac:dyDescent="0.25"/>
    <row r="13" spans="1:3" ht="24" customHeight="1" x14ac:dyDescent="0.25">
      <c r="A13" s="77" t="s">
        <v>333</v>
      </c>
      <c r="B13" s="77"/>
      <c r="C13" s="77"/>
    </row>
    <row r="14" spans="1:3" ht="24" customHeight="1" x14ac:dyDescent="0.25">
      <c r="A14" s="77" t="s">
        <v>2</v>
      </c>
      <c r="B14" s="77"/>
      <c r="C14" s="77"/>
    </row>
    <row r="15" spans="1:3" ht="24" customHeight="1" x14ac:dyDescent="0.25">
      <c r="A15" s="77" t="s">
        <v>3</v>
      </c>
      <c r="B15" s="77"/>
      <c r="C15" s="77"/>
    </row>
    <row r="16" spans="1:3" ht="24" customHeight="1" x14ac:dyDescent="0.25">
      <c r="A16" s="77" t="s">
        <v>4</v>
      </c>
      <c r="B16" s="77"/>
      <c r="C16" s="77"/>
    </row>
    <row r="17" spans="1:3" ht="24" customHeight="1" x14ac:dyDescent="0.25">
      <c r="A17" s="77" t="s">
        <v>5</v>
      </c>
      <c r="B17" s="77"/>
      <c r="C17" s="77"/>
    </row>
    <row r="18" spans="1:3" ht="12" customHeight="1" x14ac:dyDescent="0.25"/>
    <row r="19" spans="1:3" ht="12" customHeight="1" x14ac:dyDescent="0.25"/>
    <row r="20" spans="1:3" ht="7.5" customHeight="1" x14ac:dyDescent="0.25">
      <c r="A20" s="78"/>
      <c r="B20" s="78"/>
      <c r="C20" s="78"/>
    </row>
    <row r="21" spans="1:3" ht="12" customHeight="1" x14ac:dyDescent="0.25">
      <c r="A21" s="2" t="s">
        <v>6</v>
      </c>
      <c r="B21" s="3" t="s">
        <v>7</v>
      </c>
    </row>
    <row r="22" spans="1:3" ht="12" customHeight="1" x14ac:dyDescent="0.25">
      <c r="A22" s="1"/>
      <c r="B22" s="3" t="s">
        <v>8</v>
      </c>
    </row>
    <row r="23" spans="1:3" ht="18" customHeight="1" x14ac:dyDescent="0.25">
      <c r="A23" s="1"/>
      <c r="B23" s="3" t="s">
        <v>9</v>
      </c>
    </row>
    <row r="24" spans="1:3" ht="12" customHeight="1" x14ac:dyDescent="0.25">
      <c r="A24" s="1"/>
      <c r="B24" s="3" t="s">
        <v>10</v>
      </c>
    </row>
    <row r="25" spans="1:3" ht="7.5" customHeight="1" x14ac:dyDescent="0.25">
      <c r="A25" s="76"/>
      <c r="B25" s="76"/>
      <c r="C25" s="76"/>
    </row>
  </sheetData>
  <mergeCells count="12">
    <mergeCell ref="A3:C3"/>
    <mergeCell ref="A4:C4"/>
    <mergeCell ref="A8:C8"/>
    <mergeCell ref="A9:C9"/>
    <mergeCell ref="A20:C20"/>
    <mergeCell ref="A25:C25"/>
    <mergeCell ref="A10:C10"/>
    <mergeCell ref="A13:C13"/>
    <mergeCell ref="A14:C14"/>
    <mergeCell ref="A15:C15"/>
    <mergeCell ref="A16:C16"/>
    <mergeCell ref="A17:C17"/>
  </mergeCells>
  <phoneticPr fontId="0" type="noConversion"/>
  <pageMargins left="0.75" right="0.5" top="0.75" bottom="0.5" header="0.5" footer="0.25"/>
  <pageSetup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L37"/>
  <sheetViews>
    <sheetView showGridLines="0" workbookViewId="0">
      <selection sqref="A1:K1"/>
    </sheetView>
  </sheetViews>
  <sheetFormatPr defaultRowHeight="13.2" x14ac:dyDescent="0.25"/>
  <cols>
    <col min="1" max="8" width="11.44140625" customWidth="1"/>
    <col min="9" max="9" width="13.44140625" customWidth="1"/>
    <col min="10" max="12" width="11.44140625" customWidth="1"/>
  </cols>
  <sheetData>
    <row r="1" spans="1:12" ht="12" customHeight="1" x14ac:dyDescent="0.25">
      <c r="A1" s="79" t="s">
        <v>439</v>
      </c>
      <c r="B1" s="79"/>
      <c r="C1" s="79"/>
      <c r="D1" s="79"/>
      <c r="E1" s="79"/>
      <c r="F1" s="79"/>
      <c r="G1" s="79"/>
      <c r="H1" s="79"/>
      <c r="I1" s="79"/>
      <c r="J1" s="79"/>
      <c r="K1" s="79"/>
      <c r="L1" s="75">
        <v>46248</v>
      </c>
    </row>
    <row r="2" spans="1:12" ht="12" customHeight="1" x14ac:dyDescent="0.25">
      <c r="A2" s="81" t="s">
        <v>84</v>
      </c>
      <c r="B2" s="81"/>
      <c r="C2" s="81"/>
      <c r="D2" s="81"/>
      <c r="E2" s="81"/>
      <c r="F2" s="81"/>
      <c r="G2" s="81"/>
      <c r="H2" s="81"/>
      <c r="I2" s="81"/>
      <c r="J2" s="81"/>
      <c r="K2" s="81"/>
      <c r="L2" s="1"/>
    </row>
    <row r="3" spans="1:12" ht="24" customHeight="1" x14ac:dyDescent="0.25">
      <c r="A3" s="83" t="s">
        <v>50</v>
      </c>
      <c r="B3" s="87" t="s">
        <v>85</v>
      </c>
      <c r="C3" s="87"/>
      <c r="D3" s="86"/>
      <c r="E3" s="87" t="s">
        <v>199</v>
      </c>
      <c r="F3" s="87"/>
      <c r="G3" s="87"/>
      <c r="H3" s="86"/>
      <c r="I3" s="85" t="s">
        <v>398</v>
      </c>
      <c r="J3" s="85" t="s">
        <v>399</v>
      </c>
      <c r="K3" s="85" t="s">
        <v>400</v>
      </c>
      <c r="L3" s="90" t="s">
        <v>58</v>
      </c>
    </row>
    <row r="4" spans="1:12" ht="24" customHeight="1" x14ac:dyDescent="0.25">
      <c r="A4" s="84"/>
      <c r="B4" s="10" t="s">
        <v>78</v>
      </c>
      <c r="C4" s="10" t="s">
        <v>79</v>
      </c>
      <c r="D4" s="10" t="s">
        <v>55</v>
      </c>
      <c r="E4" s="10" t="s">
        <v>86</v>
      </c>
      <c r="F4" s="10" t="s">
        <v>200</v>
      </c>
      <c r="G4" s="10" t="s">
        <v>328</v>
      </c>
      <c r="H4" s="10" t="s">
        <v>55</v>
      </c>
      <c r="I4" s="88"/>
      <c r="J4" s="86"/>
      <c r="K4" s="86"/>
      <c r="L4" s="87"/>
    </row>
    <row r="5" spans="1:12" ht="12" customHeight="1" x14ac:dyDescent="0.25">
      <c r="A5" s="1"/>
      <c r="B5" s="78" t="str">
        <f>REPT("-",108)&amp;" Dollars "&amp;REPT("-",108)</f>
        <v>------------------------------------------------------------------------------------------------------------ Dollars ------------------------------------------------------------------------------------------------------------</v>
      </c>
      <c r="C5" s="78"/>
      <c r="D5" s="78"/>
      <c r="E5" s="78"/>
      <c r="F5" s="78"/>
      <c r="G5" s="78"/>
      <c r="H5" s="78"/>
      <c r="I5" s="78"/>
      <c r="J5" s="78"/>
      <c r="K5" s="78"/>
      <c r="L5" s="78"/>
    </row>
    <row r="6" spans="1:12" ht="12" customHeight="1" x14ac:dyDescent="0.25">
      <c r="A6" s="3" t="s">
        <v>418</v>
      </c>
    </row>
    <row r="7" spans="1:12" ht="12" customHeight="1" x14ac:dyDescent="0.25">
      <c r="A7" s="2" t="str">
        <f>"Oct "&amp;RIGHT(A6,4)-1</f>
        <v>Oct 2024</v>
      </c>
      <c r="B7" s="11">
        <v>1650901427.6300001</v>
      </c>
      <c r="C7" s="11">
        <v>59911191.560000002</v>
      </c>
      <c r="D7" s="11">
        <v>1710812619.1900001</v>
      </c>
      <c r="E7" s="11">
        <v>244291724.34</v>
      </c>
      <c r="F7" s="11">
        <v>7978563.0800000001</v>
      </c>
      <c r="G7" s="11">
        <v>52077605.219999999</v>
      </c>
      <c r="H7" s="11">
        <v>304347892.63999999</v>
      </c>
      <c r="I7" s="11">
        <v>457355.44</v>
      </c>
      <c r="J7" s="11">
        <v>2015617867.27</v>
      </c>
      <c r="K7" s="11">
        <v>227140755.69999999</v>
      </c>
      <c r="L7" s="11">
        <v>2242758622.9699998</v>
      </c>
    </row>
    <row r="8" spans="1:12" ht="12" customHeight="1" x14ac:dyDescent="0.25">
      <c r="A8" s="2" t="str">
        <f>"Nov "&amp;RIGHT(A6,4)-1</f>
        <v>Nov 2024</v>
      </c>
      <c r="B8" s="11">
        <v>1270043791.9200001</v>
      </c>
      <c r="C8" s="11">
        <v>46698771.939999998</v>
      </c>
      <c r="D8" s="11">
        <v>1316742563.8599999</v>
      </c>
      <c r="E8" s="11">
        <v>187980225.86000001</v>
      </c>
      <c r="F8" s="11">
        <v>6135429.2800000003</v>
      </c>
      <c r="G8" s="11">
        <v>40081411.890000001</v>
      </c>
      <c r="H8" s="11">
        <v>234197067.03</v>
      </c>
      <c r="I8" s="11">
        <v>63599.56</v>
      </c>
      <c r="J8" s="11">
        <v>1551003230.45</v>
      </c>
      <c r="K8" s="11">
        <v>166285777.52000001</v>
      </c>
      <c r="L8" s="11">
        <v>1717289007.97</v>
      </c>
    </row>
    <row r="9" spans="1:12" ht="12" customHeight="1" x14ac:dyDescent="0.25">
      <c r="A9" s="2" t="str">
        <f>"Dec "&amp;RIGHT(A6,4)-1</f>
        <v>Dec 2024</v>
      </c>
      <c r="B9" s="11">
        <v>1163068090.6800001</v>
      </c>
      <c r="C9" s="11">
        <v>42000522.030000001</v>
      </c>
      <c r="D9" s="11">
        <v>1205068612.71</v>
      </c>
      <c r="E9" s="11">
        <v>171418801.63999999</v>
      </c>
      <c r="F9" s="11">
        <v>5613569.1600000001</v>
      </c>
      <c r="G9" s="11">
        <v>36556748.729999997</v>
      </c>
      <c r="H9" s="11">
        <v>213589119.53</v>
      </c>
      <c r="I9" s="11">
        <v>52492.02</v>
      </c>
      <c r="J9" s="11">
        <v>1418710224.26</v>
      </c>
      <c r="K9" s="11">
        <v>131388936.08</v>
      </c>
      <c r="L9" s="11">
        <v>1550099160.3399999</v>
      </c>
    </row>
    <row r="10" spans="1:12" ht="12" customHeight="1" x14ac:dyDescent="0.25">
      <c r="A10" s="2" t="str">
        <f>"Jan "&amp;RIGHT(A6,4)</f>
        <v>Jan 2025</v>
      </c>
      <c r="B10" s="11">
        <v>1334600980.29</v>
      </c>
      <c r="C10" s="11">
        <v>49018736.659999996</v>
      </c>
      <c r="D10" s="11">
        <v>1383619716.95</v>
      </c>
      <c r="E10" s="11">
        <v>197996026.78999999</v>
      </c>
      <c r="F10" s="11">
        <v>6403375.2999999998</v>
      </c>
      <c r="G10" s="11">
        <v>42180591.060000002</v>
      </c>
      <c r="H10" s="11">
        <v>246579993.15000001</v>
      </c>
      <c r="I10" s="11">
        <v>371186.43</v>
      </c>
      <c r="J10" s="11">
        <v>1630570896.53</v>
      </c>
      <c r="K10" s="11">
        <v>167506168.47</v>
      </c>
      <c r="L10" s="11">
        <v>1798077065</v>
      </c>
    </row>
    <row r="11" spans="1:12" ht="12" customHeight="1" x14ac:dyDescent="0.25">
      <c r="A11" s="2" t="str">
        <f>"Feb "&amp;RIGHT(A6,4)</f>
        <v>Feb 2025</v>
      </c>
      <c r="B11" s="11">
        <v>1382019662.2</v>
      </c>
      <c r="C11" s="11">
        <v>49342583.020000003</v>
      </c>
      <c r="D11" s="11">
        <v>1431362245.22</v>
      </c>
      <c r="E11" s="11">
        <v>201986138.78</v>
      </c>
      <c r="F11" s="11">
        <v>6691430.9199999999</v>
      </c>
      <c r="G11" s="11">
        <v>42915323.159999996</v>
      </c>
      <c r="H11" s="11">
        <v>251592892.86000001</v>
      </c>
      <c r="I11" s="11">
        <v>20179.93</v>
      </c>
      <c r="J11" s="11">
        <v>1682975318.01</v>
      </c>
      <c r="K11" s="11">
        <v>137008406.41</v>
      </c>
      <c r="L11" s="11">
        <v>1819983724.4200001</v>
      </c>
    </row>
    <row r="12" spans="1:12" ht="12" customHeight="1" x14ac:dyDescent="0.25">
      <c r="A12" s="2" t="str">
        <f>"Mar "&amp;RIGHT(A6,4)</f>
        <v>Mar 2025</v>
      </c>
      <c r="B12" s="11">
        <v>1405554473.0599999</v>
      </c>
      <c r="C12" s="11">
        <v>49230691.759999998</v>
      </c>
      <c r="D12" s="11">
        <v>1454785164.8199999</v>
      </c>
      <c r="E12" s="11">
        <v>206065262.72999999</v>
      </c>
      <c r="F12" s="11">
        <v>6737158.7199999997</v>
      </c>
      <c r="G12" s="11">
        <v>43782996.960000001</v>
      </c>
      <c r="H12" s="11">
        <v>256585418.41</v>
      </c>
      <c r="I12" s="11">
        <v>99341.67</v>
      </c>
      <c r="J12" s="11">
        <v>1711469924.9000001</v>
      </c>
      <c r="K12" s="11">
        <v>120744144.73</v>
      </c>
      <c r="L12" s="11">
        <v>1832214069.6300001</v>
      </c>
    </row>
    <row r="13" spans="1:12" ht="12" customHeight="1" x14ac:dyDescent="0.25">
      <c r="A13" s="2" t="str">
        <f>"Apr "&amp;RIGHT(A6,4)</f>
        <v>Apr 2025</v>
      </c>
      <c r="B13" s="11">
        <v>1513393477.02</v>
      </c>
      <c r="C13" s="11">
        <v>53945234.850000001</v>
      </c>
      <c r="D13" s="11">
        <v>1567338711.8699999</v>
      </c>
      <c r="E13" s="11">
        <v>221492450.13</v>
      </c>
      <c r="F13" s="11">
        <v>7291167.46</v>
      </c>
      <c r="G13" s="11">
        <v>47094084</v>
      </c>
      <c r="H13" s="11">
        <v>275877701.58999997</v>
      </c>
      <c r="I13" s="11">
        <v>21526.18</v>
      </c>
      <c r="J13" s="11">
        <v>1843237939.6400001</v>
      </c>
      <c r="K13" s="11">
        <v>84220577.459999993</v>
      </c>
      <c r="L13" s="11">
        <v>1927458517.0999999</v>
      </c>
    </row>
    <row r="14" spans="1:12" ht="12" customHeight="1" x14ac:dyDescent="0.25">
      <c r="A14" s="2" t="str">
        <f>"May "&amp;RIGHT(A6,4)</f>
        <v>May 2025</v>
      </c>
      <c r="B14" s="11">
        <v>1445717277.6099999</v>
      </c>
      <c r="C14" s="11">
        <v>47919856.079999998</v>
      </c>
      <c r="D14" s="11">
        <v>1493637133.6900001</v>
      </c>
      <c r="E14" s="11">
        <v>211983861.81</v>
      </c>
      <c r="F14" s="11">
        <v>6903430.1399999997</v>
      </c>
      <c r="G14" s="11">
        <v>45194410.259999998</v>
      </c>
      <c r="H14" s="11">
        <v>264081702.21000001</v>
      </c>
      <c r="I14" s="11">
        <v>2028061.35</v>
      </c>
      <c r="J14" s="11">
        <v>1759746897.25</v>
      </c>
      <c r="K14" s="11">
        <v>53068841.789999999</v>
      </c>
      <c r="L14" s="11">
        <v>1812815739.04</v>
      </c>
    </row>
    <row r="15" spans="1:12" ht="12" customHeight="1" x14ac:dyDescent="0.25">
      <c r="A15" s="2" t="str">
        <f>"Jun "&amp;RIGHT(A6,4)</f>
        <v>Jun 2025</v>
      </c>
      <c r="B15" s="11">
        <v>277397918.16000003</v>
      </c>
      <c r="C15" s="11">
        <v>6085013.0499999998</v>
      </c>
      <c r="D15" s="11">
        <v>283482931.20999998</v>
      </c>
      <c r="E15" s="11">
        <v>39497351.270000003</v>
      </c>
      <c r="F15" s="11">
        <v>1245535.04</v>
      </c>
      <c r="G15" s="11">
        <v>8439922.3499999996</v>
      </c>
      <c r="H15" s="11">
        <v>49182808.659999996</v>
      </c>
      <c r="I15" s="11">
        <v>66785751.060000002</v>
      </c>
      <c r="J15" s="11">
        <v>399451490.93000001</v>
      </c>
      <c r="K15" s="11">
        <v>31471273.399999999</v>
      </c>
      <c r="L15" s="11">
        <v>430922764.32999998</v>
      </c>
    </row>
    <row r="16" spans="1:12" ht="12" customHeight="1" x14ac:dyDescent="0.25">
      <c r="A16" s="2" t="str">
        <f>"Jul "&amp;RIGHT(A6,4)</f>
        <v>Jul 2025</v>
      </c>
      <c r="B16" s="11">
        <v>42562741.509999998</v>
      </c>
      <c r="C16" s="11">
        <v>592347.61</v>
      </c>
      <c r="D16" s="11">
        <v>43155089.119999997</v>
      </c>
      <c r="E16" s="11">
        <v>5040775.3099999996</v>
      </c>
      <c r="F16" s="11">
        <v>185344.32</v>
      </c>
      <c r="G16" s="11">
        <v>1026230.31</v>
      </c>
      <c r="H16" s="11">
        <v>6252349.9400000004</v>
      </c>
      <c r="I16" s="11">
        <v>40279291.530000001</v>
      </c>
      <c r="J16" s="11">
        <v>89686730.590000004</v>
      </c>
      <c r="K16" s="11">
        <v>176015741.685</v>
      </c>
      <c r="L16" s="11">
        <v>265702472.27500001</v>
      </c>
    </row>
    <row r="17" spans="1:12" ht="12" customHeight="1" x14ac:dyDescent="0.25">
      <c r="A17" s="2" t="str">
        <f>"Aug "&amp;RIGHT(A6,4)</f>
        <v>Aug 2025</v>
      </c>
      <c r="B17" s="11">
        <v>869822933.45000005</v>
      </c>
      <c r="C17" s="11">
        <v>30792530.68</v>
      </c>
      <c r="D17" s="11">
        <v>900615464.13</v>
      </c>
      <c r="E17" s="11">
        <v>122020957.18000001</v>
      </c>
      <c r="F17" s="11">
        <v>4351434.78</v>
      </c>
      <c r="G17" s="11">
        <v>24800430.059999999</v>
      </c>
      <c r="H17" s="11">
        <v>151172822.02000001</v>
      </c>
      <c r="I17" s="11">
        <v>2906436.5</v>
      </c>
      <c r="J17" s="11">
        <v>1054694722.65</v>
      </c>
      <c r="K17" s="11">
        <v>191892656.94999999</v>
      </c>
      <c r="L17" s="11">
        <v>1246587379.5999999</v>
      </c>
    </row>
    <row r="18" spans="1:12" ht="12" customHeight="1" x14ac:dyDescent="0.25">
      <c r="A18" s="2" t="str">
        <f>"Sep "&amp;RIGHT(A6,4)</f>
        <v>Sep 2025</v>
      </c>
      <c r="B18" s="11">
        <v>1706691014.45</v>
      </c>
      <c r="C18" s="11">
        <v>63177248</v>
      </c>
      <c r="D18" s="11">
        <v>1769868262.45</v>
      </c>
      <c r="E18" s="11">
        <v>251335569.53999999</v>
      </c>
      <c r="F18" s="11">
        <v>8175595.1799999997</v>
      </c>
      <c r="G18" s="11">
        <v>51124676.850000001</v>
      </c>
      <c r="H18" s="11">
        <v>310635841.56999999</v>
      </c>
      <c r="I18" s="11">
        <v>29126.22</v>
      </c>
      <c r="J18" s="11">
        <v>2080533230.24</v>
      </c>
      <c r="K18" s="11">
        <v>172956384.22</v>
      </c>
      <c r="L18" s="11">
        <v>2253489614.46</v>
      </c>
    </row>
    <row r="19" spans="1:12" ht="12" customHeight="1" x14ac:dyDescent="0.25">
      <c r="A19" s="12" t="s">
        <v>55</v>
      </c>
      <c r="B19" s="13">
        <v>14061773787.98</v>
      </c>
      <c r="C19" s="13">
        <v>498714727.24000001</v>
      </c>
      <c r="D19" s="13">
        <v>14560488515.219999</v>
      </c>
      <c r="E19" s="13">
        <v>2061109145.3800001</v>
      </c>
      <c r="F19" s="13">
        <v>67712033.379999995</v>
      </c>
      <c r="G19" s="13">
        <v>435274430.85000002</v>
      </c>
      <c r="H19" s="13">
        <v>2564095609.6100001</v>
      </c>
      <c r="I19" s="13">
        <v>113114347.89</v>
      </c>
      <c r="J19" s="13">
        <v>17237698472.720001</v>
      </c>
      <c r="K19" s="13">
        <v>1659699664.415</v>
      </c>
      <c r="L19" s="13">
        <v>18897398137.134998</v>
      </c>
    </row>
    <row r="20" spans="1:12" ht="12" customHeight="1" x14ac:dyDescent="0.25">
      <c r="A20" s="14" t="s">
        <v>419</v>
      </c>
      <c r="B20" s="15">
        <v>11165299180.41</v>
      </c>
      <c r="C20" s="15">
        <v>398067587.89999998</v>
      </c>
      <c r="D20" s="15">
        <v>11563366768.309999</v>
      </c>
      <c r="E20" s="15">
        <v>1643214492.0799999</v>
      </c>
      <c r="F20" s="15">
        <v>53754124.060000002</v>
      </c>
      <c r="G20" s="15">
        <v>349883171.27999997</v>
      </c>
      <c r="H20" s="15">
        <v>2046851787.4200001</v>
      </c>
      <c r="I20" s="15">
        <v>3113742.58</v>
      </c>
      <c r="J20" s="15">
        <v>13613332298.309999</v>
      </c>
      <c r="K20" s="15">
        <v>1087363608.1600001</v>
      </c>
      <c r="L20" s="15">
        <v>14700695906.469999</v>
      </c>
    </row>
    <row r="21" spans="1:12" ht="12" customHeight="1" x14ac:dyDescent="0.25">
      <c r="A21" s="3" t="str">
        <f>"FY "&amp;RIGHT(A6,4)+1</f>
        <v>FY 2026</v>
      </c>
    </row>
    <row r="22" spans="1:12" ht="12" customHeight="1" x14ac:dyDescent="0.25">
      <c r="A22" s="2" t="str">
        <f>"Oct "&amp;RIGHT(A6,4)</f>
        <v>Oct 2025</v>
      </c>
      <c r="B22" s="11">
        <v>1707628091.28</v>
      </c>
      <c r="C22" s="11">
        <v>60658891.5</v>
      </c>
      <c r="D22" s="11">
        <v>1768286982.78</v>
      </c>
      <c r="E22" s="11">
        <v>254529748.50999999</v>
      </c>
      <c r="F22" s="11">
        <v>7881599.7999999998</v>
      </c>
      <c r="G22" s="11">
        <v>51639432.659999996</v>
      </c>
      <c r="H22" s="11">
        <v>314050780.97000003</v>
      </c>
      <c r="I22" s="11">
        <v>102421.75999999999</v>
      </c>
      <c r="J22" s="11">
        <v>2082440185.51</v>
      </c>
      <c r="K22" s="11">
        <v>238326907.77500001</v>
      </c>
      <c r="L22" s="11">
        <v>2320767093.2849998</v>
      </c>
    </row>
    <row r="23" spans="1:12" ht="12" customHeight="1" x14ac:dyDescent="0.25">
      <c r="A23" s="2" t="str">
        <f>"Nov "&amp;RIGHT(A6,4)</f>
        <v>Nov 2025</v>
      </c>
      <c r="B23" s="11">
        <v>1249999597.5</v>
      </c>
      <c r="C23" s="11">
        <v>45587049.100000001</v>
      </c>
      <c r="D23" s="11">
        <v>1295586646.5999999</v>
      </c>
      <c r="E23" s="11">
        <v>186563466.06</v>
      </c>
      <c r="F23" s="11">
        <v>6005603.96</v>
      </c>
      <c r="G23" s="11">
        <v>37947589.740000002</v>
      </c>
      <c r="H23" s="11">
        <v>230516659.75999999</v>
      </c>
      <c r="I23" s="11">
        <v>0</v>
      </c>
      <c r="J23" s="11">
        <v>1526103306.3599999</v>
      </c>
      <c r="K23" s="11">
        <v>178134260.98500001</v>
      </c>
      <c r="L23" s="11">
        <v>1704237567.345</v>
      </c>
    </row>
    <row r="24" spans="1:12" ht="12" customHeight="1" x14ac:dyDescent="0.25">
      <c r="A24" s="2" t="str">
        <f>"Dec "&amp;RIGHT(A6,4)</f>
        <v>Dec 2025</v>
      </c>
      <c r="B24" s="11">
        <v>1191588011.77</v>
      </c>
      <c r="C24" s="11">
        <v>42991629.630000003</v>
      </c>
      <c r="D24" s="11">
        <v>1234579641.4000001</v>
      </c>
      <c r="E24" s="11">
        <v>177456421.78999999</v>
      </c>
      <c r="F24" s="11">
        <v>5714738.3200000003</v>
      </c>
      <c r="G24" s="11">
        <v>36105354.359999999</v>
      </c>
      <c r="H24" s="11">
        <v>219276514.47</v>
      </c>
      <c r="I24" s="11">
        <v>1047667.68</v>
      </c>
      <c r="J24" s="11">
        <v>1454903823.55</v>
      </c>
      <c r="K24" s="11">
        <v>138294978.36000001</v>
      </c>
      <c r="L24" s="11">
        <v>1593198801.9100001</v>
      </c>
    </row>
    <row r="25" spans="1:12" ht="12" customHeight="1" x14ac:dyDescent="0.25">
      <c r="A25" s="2" t="str">
        <f>"Jan "&amp;RIGHT(A6,4)+1</f>
        <v>Jan 2026</v>
      </c>
      <c r="B25" s="11">
        <v>1324225908.4400001</v>
      </c>
      <c r="C25" s="11">
        <v>48130927.75</v>
      </c>
      <c r="D25" s="11">
        <v>1372356836.1900001</v>
      </c>
      <c r="E25" s="11">
        <v>197783489.19999999</v>
      </c>
      <c r="F25" s="11">
        <v>6338871.9800000004</v>
      </c>
      <c r="G25" s="11">
        <v>40146444.899999999</v>
      </c>
      <c r="H25" s="11">
        <v>244268806.08000001</v>
      </c>
      <c r="I25" s="11">
        <v>374623.62</v>
      </c>
      <c r="J25" s="11">
        <v>1617000265.8900001</v>
      </c>
      <c r="K25" s="11">
        <v>154087062.69499999</v>
      </c>
      <c r="L25" s="11">
        <v>1771087328.585</v>
      </c>
    </row>
    <row r="26" spans="1:12" ht="12" customHeight="1" x14ac:dyDescent="0.25">
      <c r="A26" s="2" t="str">
        <f>"Feb "&amp;RIGHT(A6,4)+1</f>
        <v>Feb 2026</v>
      </c>
      <c r="B26" s="11">
        <v>1411385793.3</v>
      </c>
      <c r="C26" s="11">
        <v>51896400.409999996</v>
      </c>
      <c r="D26" s="11">
        <v>1463282193.71</v>
      </c>
      <c r="E26" s="11">
        <v>209554693.24000001</v>
      </c>
      <c r="F26" s="11">
        <v>6788835.96</v>
      </c>
      <c r="G26" s="11">
        <v>42556524.840000004</v>
      </c>
      <c r="H26" s="11">
        <v>258900054.03999999</v>
      </c>
      <c r="I26" s="11">
        <v>79851.91</v>
      </c>
      <c r="J26" s="11">
        <v>1722262099.6600001</v>
      </c>
      <c r="K26" s="11">
        <v>124548626.005</v>
      </c>
      <c r="L26" s="11">
        <v>1846810725.665</v>
      </c>
    </row>
    <row r="27" spans="1:12" ht="12" customHeight="1" x14ac:dyDescent="0.25">
      <c r="A27" s="2" t="str">
        <f>"Mar "&amp;RIGHT(A6,4)+1</f>
        <v>Mar 2026</v>
      </c>
      <c r="B27" s="11">
        <v>1499142588.75</v>
      </c>
      <c r="C27" s="11">
        <v>52626862.659999996</v>
      </c>
      <c r="D27" s="11">
        <v>1551769451.4100001</v>
      </c>
      <c r="E27" s="11">
        <v>222506523.80000001</v>
      </c>
      <c r="F27" s="11">
        <v>7168289.7000000002</v>
      </c>
      <c r="G27" s="11">
        <v>45247301.369999997</v>
      </c>
      <c r="H27" s="11">
        <v>274922114.87</v>
      </c>
      <c r="I27" s="11">
        <v>113431.32</v>
      </c>
      <c r="J27" s="11">
        <v>1826804997.5999999</v>
      </c>
      <c r="K27" s="11">
        <v>94613565.875</v>
      </c>
      <c r="L27" s="11">
        <v>1921418563.4749999</v>
      </c>
    </row>
    <row r="28" spans="1:12" ht="12" customHeight="1" x14ac:dyDescent="0.25">
      <c r="A28" s="2" t="str">
        <f>"Apr "&amp;RIGHT(A6,4)+1</f>
        <v>Apr 2026</v>
      </c>
      <c r="B28" s="11">
        <v>1540780230.7</v>
      </c>
      <c r="C28" s="11">
        <v>56438722.619999997</v>
      </c>
      <c r="D28" s="11">
        <v>1597218953.3199999</v>
      </c>
      <c r="E28" s="11">
        <v>228411868.00999999</v>
      </c>
      <c r="F28" s="11">
        <v>7385935.3799999999</v>
      </c>
      <c r="G28" s="11">
        <v>44901098.009999998</v>
      </c>
      <c r="H28" s="11">
        <v>280698901.39999998</v>
      </c>
      <c r="I28" s="11">
        <v>27074.11</v>
      </c>
      <c r="J28" s="11">
        <v>1877944928.8299999</v>
      </c>
      <c r="K28" s="11">
        <v>89281566.329999998</v>
      </c>
      <c r="L28" s="11">
        <v>1967226495.1600001</v>
      </c>
    </row>
    <row r="29" spans="1:12" ht="12" customHeight="1" x14ac:dyDescent="0.25">
      <c r="A29" s="2" t="str">
        <f>"May "&amp;RIGHT(A6,4)+1</f>
        <v>May 2026</v>
      </c>
      <c r="B29" s="11">
        <v>1399507217.8499999</v>
      </c>
      <c r="C29" s="11">
        <v>47457939.850000001</v>
      </c>
      <c r="D29" s="11">
        <v>1446965157.7</v>
      </c>
      <c r="E29" s="11">
        <v>208441377.03</v>
      </c>
      <c r="F29" s="11">
        <v>6646533</v>
      </c>
      <c r="G29" s="11">
        <v>42337449.810000002</v>
      </c>
      <c r="H29" s="11">
        <v>257425359.84</v>
      </c>
      <c r="I29" s="11">
        <v>2355036.31</v>
      </c>
      <c r="J29" s="11">
        <v>1706745553.8499999</v>
      </c>
      <c r="K29" s="11">
        <v>54504162.990000002</v>
      </c>
      <c r="L29" s="11">
        <v>1761249716.8399999</v>
      </c>
    </row>
    <row r="30" spans="1:12" ht="12" customHeight="1" x14ac:dyDescent="0.25">
      <c r="A30" s="2" t="str">
        <f>"Jun "&amp;RIGHT(A6,4)+1</f>
        <v>Jun 2026</v>
      </c>
      <c r="B30" s="11" t="s">
        <v>417</v>
      </c>
      <c r="C30" s="11" t="s">
        <v>417</v>
      </c>
      <c r="D30" s="11" t="s">
        <v>417</v>
      </c>
      <c r="E30" s="11" t="s">
        <v>417</v>
      </c>
      <c r="F30" s="11" t="s">
        <v>417</v>
      </c>
      <c r="G30" s="11" t="s">
        <v>417</v>
      </c>
      <c r="H30" s="11" t="s">
        <v>417</v>
      </c>
      <c r="I30" s="11" t="s">
        <v>417</v>
      </c>
      <c r="J30" s="11" t="s">
        <v>417</v>
      </c>
      <c r="K30" s="11" t="s">
        <v>417</v>
      </c>
      <c r="L30" s="11" t="s">
        <v>417</v>
      </c>
    </row>
    <row r="31" spans="1:12" ht="12" customHeight="1" x14ac:dyDescent="0.25">
      <c r="A31" s="2" t="str">
        <f>"Jul "&amp;RIGHT(A6,4)+1</f>
        <v>Jul 2026</v>
      </c>
      <c r="B31" s="11" t="s">
        <v>417</v>
      </c>
      <c r="C31" s="11" t="s">
        <v>417</v>
      </c>
      <c r="D31" s="11" t="s">
        <v>417</v>
      </c>
      <c r="E31" s="11" t="s">
        <v>417</v>
      </c>
      <c r="F31" s="11" t="s">
        <v>417</v>
      </c>
      <c r="G31" s="11" t="s">
        <v>417</v>
      </c>
      <c r="H31" s="11" t="s">
        <v>417</v>
      </c>
      <c r="I31" s="11" t="s">
        <v>417</v>
      </c>
      <c r="J31" s="11" t="s">
        <v>417</v>
      </c>
      <c r="K31" s="11" t="s">
        <v>417</v>
      </c>
      <c r="L31" s="11" t="s">
        <v>417</v>
      </c>
    </row>
    <row r="32" spans="1:12" ht="12" customHeight="1" x14ac:dyDescent="0.25">
      <c r="A32" s="2" t="str">
        <f>"Aug "&amp;RIGHT(A6,4)+1</f>
        <v>Aug 2026</v>
      </c>
      <c r="B32" s="11" t="s">
        <v>417</v>
      </c>
      <c r="C32" s="11" t="s">
        <v>417</v>
      </c>
      <c r="D32" s="11" t="s">
        <v>417</v>
      </c>
      <c r="E32" s="11" t="s">
        <v>417</v>
      </c>
      <c r="F32" s="11" t="s">
        <v>417</v>
      </c>
      <c r="G32" s="11" t="s">
        <v>417</v>
      </c>
      <c r="H32" s="11" t="s">
        <v>417</v>
      </c>
      <c r="I32" s="11" t="s">
        <v>417</v>
      </c>
      <c r="J32" s="11" t="s">
        <v>417</v>
      </c>
      <c r="K32" s="11" t="s">
        <v>417</v>
      </c>
      <c r="L32" s="11" t="s">
        <v>417</v>
      </c>
    </row>
    <row r="33" spans="1:12" ht="12" customHeight="1" x14ac:dyDescent="0.25">
      <c r="A33" s="2" t="str">
        <f>"Sep "&amp;RIGHT(A6,4)+1</f>
        <v>Sep 2026</v>
      </c>
      <c r="B33" s="11" t="s">
        <v>417</v>
      </c>
      <c r="C33" s="11" t="s">
        <v>417</v>
      </c>
      <c r="D33" s="11" t="s">
        <v>417</v>
      </c>
      <c r="E33" s="11" t="s">
        <v>417</v>
      </c>
      <c r="F33" s="11" t="s">
        <v>417</v>
      </c>
      <c r="G33" s="11" t="s">
        <v>417</v>
      </c>
      <c r="H33" s="11" t="s">
        <v>417</v>
      </c>
      <c r="I33" s="11" t="s">
        <v>417</v>
      </c>
      <c r="J33" s="11" t="s">
        <v>417</v>
      </c>
      <c r="K33" s="11" t="s">
        <v>417</v>
      </c>
      <c r="L33" s="11" t="s">
        <v>417</v>
      </c>
    </row>
    <row r="34" spans="1:12" ht="12" customHeight="1" x14ac:dyDescent="0.25">
      <c r="A34" s="12" t="s">
        <v>55</v>
      </c>
      <c r="B34" s="13">
        <v>11324257439.59</v>
      </c>
      <c r="C34" s="13">
        <v>405788423.51999998</v>
      </c>
      <c r="D34" s="13">
        <v>11730045863.110001</v>
      </c>
      <c r="E34" s="13">
        <v>1685247587.6400001</v>
      </c>
      <c r="F34" s="13">
        <v>53930408.100000001</v>
      </c>
      <c r="G34" s="13">
        <v>340881195.69</v>
      </c>
      <c r="H34" s="13">
        <v>2080059191.4300001</v>
      </c>
      <c r="I34" s="13">
        <v>4100106.71</v>
      </c>
      <c r="J34" s="13">
        <v>13814205161.25</v>
      </c>
      <c r="K34" s="13">
        <v>1071791131.015</v>
      </c>
      <c r="L34" s="13">
        <v>14885996292.264999</v>
      </c>
    </row>
    <row r="35" spans="1:12" ht="12" customHeight="1" x14ac:dyDescent="0.25">
      <c r="A35" s="14" t="str">
        <f>"Total "&amp;MID(A20,7,LEN(A20)-13)&amp;" Months"</f>
        <v>Total 8 Months</v>
      </c>
      <c r="B35" s="15">
        <v>11324257439.59</v>
      </c>
      <c r="C35" s="15">
        <v>405788423.51999998</v>
      </c>
      <c r="D35" s="15">
        <v>11730045863.110001</v>
      </c>
      <c r="E35" s="15">
        <v>1685247587.6400001</v>
      </c>
      <c r="F35" s="15">
        <v>53930408.100000001</v>
      </c>
      <c r="G35" s="15">
        <v>340881195.69</v>
      </c>
      <c r="H35" s="15">
        <v>2080059191.4300001</v>
      </c>
      <c r="I35" s="15">
        <v>4100106.71</v>
      </c>
      <c r="J35" s="15">
        <v>13814205161.25</v>
      </c>
      <c r="K35" s="15">
        <v>1071791131.015</v>
      </c>
      <c r="L35" s="15">
        <v>14885996292.264999</v>
      </c>
    </row>
    <row r="36" spans="1:12" ht="12" customHeight="1" x14ac:dyDescent="0.25">
      <c r="A36" s="78"/>
      <c r="B36" s="78"/>
      <c r="C36" s="78"/>
      <c r="D36" s="78"/>
      <c r="E36" s="78"/>
      <c r="F36" s="78"/>
      <c r="G36" s="78"/>
      <c r="H36" s="78"/>
      <c r="I36" s="78"/>
      <c r="J36" s="78"/>
      <c r="K36" s="78"/>
      <c r="L36" s="78"/>
    </row>
    <row r="37" spans="1:12" ht="103.5" customHeight="1" x14ac:dyDescent="0.25">
      <c r="A37" s="89" t="s">
        <v>425</v>
      </c>
      <c r="B37" s="89"/>
      <c r="C37" s="89"/>
      <c r="D37" s="89"/>
      <c r="E37" s="89"/>
      <c r="F37" s="89"/>
      <c r="G37" s="89"/>
      <c r="H37" s="89"/>
      <c r="I37" s="89"/>
      <c r="J37" s="89"/>
      <c r="K37" s="89"/>
      <c r="L37" s="89"/>
    </row>
  </sheetData>
  <mergeCells count="12">
    <mergeCell ref="A1:K1"/>
    <mergeCell ref="A2:K2"/>
    <mergeCell ref="L3:L4"/>
    <mergeCell ref="B5:L5"/>
    <mergeCell ref="A36:L36"/>
    <mergeCell ref="A37:L37"/>
    <mergeCell ref="K3:K4"/>
    <mergeCell ref="A3:A4"/>
    <mergeCell ref="B3:D3"/>
    <mergeCell ref="E3:H3"/>
    <mergeCell ref="I3:I4"/>
    <mergeCell ref="J3:J4"/>
  </mergeCells>
  <phoneticPr fontId="0" type="noConversion"/>
  <pageMargins left="0.75" right="0.5" top="0.75" bottom="0.5" header="0.5" footer="0.25"/>
  <pageSetup orientation="landscape"/>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pageSetUpPr fitToPage="1"/>
  </sheetPr>
  <dimension ref="A1:J37"/>
  <sheetViews>
    <sheetView showGridLines="0" zoomScaleNormal="100" workbookViewId="0">
      <selection sqref="A1:H1"/>
    </sheetView>
  </sheetViews>
  <sheetFormatPr defaultRowHeight="13.2" x14ac:dyDescent="0.25"/>
  <cols>
    <col min="1" max="8" width="11.44140625" customWidth="1"/>
    <col min="9" max="9" width="14.77734375" customWidth="1"/>
    <col min="10" max="10" width="11.44140625" customWidth="1"/>
  </cols>
  <sheetData>
    <row r="1" spans="1:10" ht="12" customHeight="1" x14ac:dyDescent="0.25">
      <c r="A1" s="79" t="s">
        <v>439</v>
      </c>
      <c r="B1" s="79"/>
      <c r="C1" s="79"/>
      <c r="D1" s="79"/>
      <c r="E1" s="79"/>
      <c r="F1" s="79"/>
      <c r="G1" s="79"/>
      <c r="H1" s="79"/>
      <c r="I1" s="5"/>
      <c r="J1" s="75">
        <v>46248</v>
      </c>
    </row>
    <row r="2" spans="1:10" ht="12" customHeight="1" x14ac:dyDescent="0.25">
      <c r="A2" s="81" t="s">
        <v>87</v>
      </c>
      <c r="B2" s="81"/>
      <c r="C2" s="81"/>
      <c r="D2" s="81"/>
      <c r="E2" s="81"/>
      <c r="F2" s="81"/>
      <c r="G2" s="81"/>
      <c r="H2" s="81"/>
      <c r="I2" s="5"/>
      <c r="J2" s="1"/>
    </row>
    <row r="3" spans="1:10" ht="24" customHeight="1" x14ac:dyDescent="0.25">
      <c r="A3" s="83" t="s">
        <v>50</v>
      </c>
      <c r="B3" s="87" t="s">
        <v>395</v>
      </c>
      <c r="C3" s="87"/>
      <c r="D3" s="87"/>
      <c r="E3" s="86"/>
      <c r="F3" s="87" t="s">
        <v>88</v>
      </c>
      <c r="G3" s="87"/>
      <c r="H3" s="87"/>
      <c r="I3" s="87"/>
      <c r="J3" s="87"/>
    </row>
    <row r="4" spans="1:10" ht="24" customHeight="1" x14ac:dyDescent="0.25">
      <c r="A4" s="84"/>
      <c r="B4" s="10" t="s">
        <v>223</v>
      </c>
      <c r="C4" s="10" t="s">
        <v>396</v>
      </c>
      <c r="D4" s="10" t="s">
        <v>397</v>
      </c>
      <c r="E4" s="10" t="s">
        <v>420</v>
      </c>
      <c r="F4" s="10" t="s">
        <v>78</v>
      </c>
      <c r="G4" s="10" t="s">
        <v>79</v>
      </c>
      <c r="H4" s="10" t="s">
        <v>80</v>
      </c>
      <c r="I4" s="10" t="s">
        <v>427</v>
      </c>
      <c r="J4" s="9" t="s">
        <v>55</v>
      </c>
    </row>
    <row r="5" spans="1:10" ht="12" customHeight="1" x14ac:dyDescent="0.25">
      <c r="A5" s="1"/>
      <c r="B5" s="78" t="str">
        <f>REPT("-",120)&amp;" Number "&amp;REPT("-",120)</f>
        <v>------------------------------------------------------------------------------------------------------------------------ Number ------------------------------------------------------------------------------------------------------------------------</v>
      </c>
      <c r="C5" s="78"/>
      <c r="D5" s="78"/>
      <c r="E5" s="78"/>
      <c r="F5" s="78"/>
      <c r="G5" s="78"/>
      <c r="H5" s="78"/>
      <c r="I5" s="78"/>
      <c r="J5" s="78"/>
    </row>
    <row r="6" spans="1:10" ht="12" customHeight="1" x14ac:dyDescent="0.25">
      <c r="A6" s="3" t="s">
        <v>418</v>
      </c>
    </row>
    <row r="7" spans="1:10" ht="12" customHeight="1" x14ac:dyDescent="0.25">
      <c r="A7" s="2" t="str">
        <f>"Oct "&amp;RIGHT(A6,4)-1</f>
        <v>Oct 2024</v>
      </c>
      <c r="B7" s="11">
        <v>12580232.610400001</v>
      </c>
      <c r="C7" s="11">
        <v>387361.23300000001</v>
      </c>
      <c r="D7" s="11">
        <v>3213456.6497</v>
      </c>
      <c r="E7" s="11">
        <v>16141862.9989</v>
      </c>
      <c r="F7" s="11">
        <v>237309739</v>
      </c>
      <c r="G7" s="11">
        <v>7333978</v>
      </c>
      <c r="H7" s="11">
        <v>60840937</v>
      </c>
      <c r="I7" s="11">
        <v>92966</v>
      </c>
      <c r="J7" s="11">
        <v>305577620</v>
      </c>
    </row>
    <row r="8" spans="1:10" ht="12" customHeight="1" x14ac:dyDescent="0.25">
      <c r="A8" s="2" t="str">
        <f>"Nov "&amp;RIGHT(A6,4)-1</f>
        <v>Nov 2024</v>
      </c>
      <c r="B8" s="11">
        <v>12691320.220899999</v>
      </c>
      <c r="C8" s="11">
        <v>395754.30560000002</v>
      </c>
      <c r="D8" s="11">
        <v>3195733.0735999998</v>
      </c>
      <c r="E8" s="11">
        <v>16281276.159499999</v>
      </c>
      <c r="F8" s="11">
        <v>186051076</v>
      </c>
      <c r="G8" s="11">
        <v>5809022</v>
      </c>
      <c r="H8" s="11">
        <v>46908103</v>
      </c>
      <c r="I8" s="11">
        <v>13808</v>
      </c>
      <c r="J8" s="11">
        <v>238782009</v>
      </c>
    </row>
    <row r="9" spans="1:10" ht="12" customHeight="1" x14ac:dyDescent="0.25">
      <c r="A9" s="2" t="str">
        <f>"Dec "&amp;RIGHT(A6,4)-1</f>
        <v>Dec 2024</v>
      </c>
      <c r="B9" s="11">
        <v>12145726.0557</v>
      </c>
      <c r="C9" s="11">
        <v>372241.5674</v>
      </c>
      <c r="D9" s="11">
        <v>3004996.8898</v>
      </c>
      <c r="E9" s="11">
        <v>15536368.9319</v>
      </c>
      <c r="F9" s="11">
        <v>165325799</v>
      </c>
      <c r="G9" s="11">
        <v>5061919</v>
      </c>
      <c r="H9" s="11">
        <v>40863386</v>
      </c>
      <c r="I9" s="11">
        <v>7770</v>
      </c>
      <c r="J9" s="11">
        <v>211258874</v>
      </c>
    </row>
    <row r="10" spans="1:10" ht="12" customHeight="1" x14ac:dyDescent="0.25">
      <c r="A10" s="2" t="str">
        <f>"Jan "&amp;RIGHT(A6,4)</f>
        <v>Jan 2025</v>
      </c>
      <c r="B10" s="11">
        <v>11835290.6017</v>
      </c>
      <c r="C10" s="11">
        <v>363765.12170000002</v>
      </c>
      <c r="D10" s="11">
        <v>3015351.2969999998</v>
      </c>
      <c r="E10" s="11">
        <v>15179911.542400001</v>
      </c>
      <c r="F10" s="11">
        <v>184446120</v>
      </c>
      <c r="G10" s="11">
        <v>5696023</v>
      </c>
      <c r="H10" s="11">
        <v>47215935</v>
      </c>
      <c r="I10" s="11">
        <v>70912</v>
      </c>
      <c r="J10" s="11">
        <v>237428990</v>
      </c>
    </row>
    <row r="11" spans="1:10" ht="12" customHeight="1" x14ac:dyDescent="0.25">
      <c r="A11" s="2" t="str">
        <f>"Feb "&amp;RIGHT(A6,4)</f>
        <v>Feb 2025</v>
      </c>
      <c r="B11" s="11">
        <v>12154123.7173</v>
      </c>
      <c r="C11" s="11">
        <v>363908.38569999998</v>
      </c>
      <c r="D11" s="11">
        <v>2956135.0007000002</v>
      </c>
      <c r="E11" s="11">
        <v>15504188.7809</v>
      </c>
      <c r="F11" s="11">
        <v>194466599</v>
      </c>
      <c r="G11" s="11">
        <v>5808603</v>
      </c>
      <c r="H11" s="11">
        <v>47184993</v>
      </c>
      <c r="I11" s="11">
        <v>4375</v>
      </c>
      <c r="J11" s="11">
        <v>247464570</v>
      </c>
    </row>
    <row r="12" spans="1:10" ht="12" customHeight="1" x14ac:dyDescent="0.25">
      <c r="A12" s="2" t="str">
        <f>"Mar "&amp;RIGHT(A6,4)</f>
        <v>Mar 2025</v>
      </c>
      <c r="B12" s="11">
        <v>12256487.222200001</v>
      </c>
      <c r="C12" s="11">
        <v>364617.91639999999</v>
      </c>
      <c r="D12" s="11">
        <v>3108706.287</v>
      </c>
      <c r="E12" s="11">
        <v>15709206.040999999</v>
      </c>
      <c r="F12" s="11">
        <v>201785227</v>
      </c>
      <c r="G12" s="11">
        <v>6014635</v>
      </c>
      <c r="H12" s="11">
        <v>51280348</v>
      </c>
      <c r="I12" s="11">
        <v>17405</v>
      </c>
      <c r="J12" s="11">
        <v>259097615</v>
      </c>
    </row>
    <row r="13" spans="1:10" ht="12" customHeight="1" x14ac:dyDescent="0.25">
      <c r="A13" s="2" t="str">
        <f>"Apr "&amp;RIGHT(A6,4)</f>
        <v>Apr 2025</v>
      </c>
      <c r="B13" s="11">
        <v>12477536.679400001</v>
      </c>
      <c r="C13" s="11">
        <v>380007.09720000002</v>
      </c>
      <c r="D13" s="11">
        <v>3095129.5295000002</v>
      </c>
      <c r="E13" s="11">
        <v>15966490.8309</v>
      </c>
      <c r="F13" s="11">
        <v>216530656</v>
      </c>
      <c r="G13" s="11">
        <v>6587215</v>
      </c>
      <c r="H13" s="11">
        <v>53652376</v>
      </c>
      <c r="I13" s="11">
        <v>138</v>
      </c>
      <c r="J13" s="11">
        <v>276770385</v>
      </c>
    </row>
    <row r="14" spans="1:10" ht="12" customHeight="1" x14ac:dyDescent="0.25">
      <c r="A14" s="2" t="str">
        <f>"May "&amp;RIGHT(A6,4)</f>
        <v>May 2025</v>
      </c>
      <c r="B14" s="11">
        <v>11937167.6811</v>
      </c>
      <c r="C14" s="11">
        <v>334924.1251</v>
      </c>
      <c r="D14" s="11">
        <v>3022696.1124999998</v>
      </c>
      <c r="E14" s="11">
        <v>15283163.9693</v>
      </c>
      <c r="F14" s="11">
        <v>210486862</v>
      </c>
      <c r="G14" s="11">
        <v>5930273</v>
      </c>
      <c r="H14" s="11">
        <v>53520818</v>
      </c>
      <c r="I14" s="11">
        <v>350959</v>
      </c>
      <c r="J14" s="11">
        <v>270288912</v>
      </c>
    </row>
    <row r="15" spans="1:10" ht="12" customHeight="1" x14ac:dyDescent="0.25">
      <c r="A15" s="2" t="str">
        <f>"Jun "&amp;RIGHT(A6,4)</f>
        <v>Jun 2025</v>
      </c>
      <c r="B15" s="11">
        <v>4531848.1348999999</v>
      </c>
      <c r="C15" s="11">
        <v>88249.622900000002</v>
      </c>
      <c r="D15" s="11">
        <v>1154726.9306999999</v>
      </c>
      <c r="E15" s="11">
        <v>6647074.4338999996</v>
      </c>
      <c r="F15" s="11">
        <v>43665344</v>
      </c>
      <c r="G15" s="11">
        <v>838343</v>
      </c>
      <c r="H15" s="11">
        <v>10969534</v>
      </c>
      <c r="I15" s="11">
        <v>10197705</v>
      </c>
      <c r="J15" s="11">
        <v>65670926</v>
      </c>
    </row>
    <row r="16" spans="1:10" ht="12" customHeight="1" x14ac:dyDescent="0.25">
      <c r="A16" s="2" t="str">
        <f>"Jul "&amp;RIGHT(A6,4)</f>
        <v>Jul 2025</v>
      </c>
      <c r="B16" s="11">
        <v>657551.82570000004</v>
      </c>
      <c r="C16" s="11">
        <v>6358.3278</v>
      </c>
      <c r="D16" s="11">
        <v>69872.845100000006</v>
      </c>
      <c r="E16" s="11">
        <v>1224644.0131000001</v>
      </c>
      <c r="F16" s="11">
        <v>8001966</v>
      </c>
      <c r="G16" s="11">
        <v>75825</v>
      </c>
      <c r="H16" s="11">
        <v>833255</v>
      </c>
      <c r="I16" s="11">
        <v>5847907</v>
      </c>
      <c r="J16" s="11">
        <v>14758953</v>
      </c>
    </row>
    <row r="17" spans="1:10" ht="12" customHeight="1" x14ac:dyDescent="0.25">
      <c r="A17" s="2" t="str">
        <f>"Aug "&amp;RIGHT(A6,4)</f>
        <v>Aug 2025</v>
      </c>
      <c r="B17" s="11">
        <v>9083150.1425000001</v>
      </c>
      <c r="C17" s="11">
        <v>259533.41740000001</v>
      </c>
      <c r="D17" s="11">
        <v>1758739.6971</v>
      </c>
      <c r="E17" s="11">
        <v>11271691.477700001</v>
      </c>
      <c r="F17" s="11">
        <v>116222692</v>
      </c>
      <c r="G17" s="11">
        <v>3284087</v>
      </c>
      <c r="H17" s="11">
        <v>22254761</v>
      </c>
      <c r="I17" s="11">
        <v>410538</v>
      </c>
      <c r="J17" s="11">
        <v>142172078</v>
      </c>
    </row>
    <row r="18" spans="1:10" ht="12" customHeight="1" x14ac:dyDescent="0.25">
      <c r="A18" s="2" t="str">
        <f>"Sep "&amp;RIGHT(A6,4)</f>
        <v>Sep 2025</v>
      </c>
      <c r="B18" s="11">
        <v>12404932.755999999</v>
      </c>
      <c r="C18" s="11">
        <v>374413.2942</v>
      </c>
      <c r="D18" s="11">
        <v>2953142.1025999999</v>
      </c>
      <c r="E18" s="11">
        <v>15729368.9318</v>
      </c>
      <c r="F18" s="11">
        <v>235616354</v>
      </c>
      <c r="G18" s="11">
        <v>7114787</v>
      </c>
      <c r="H18" s="11">
        <v>56117070</v>
      </c>
      <c r="I18" s="11">
        <v>4899</v>
      </c>
      <c r="J18" s="11">
        <v>298853110</v>
      </c>
    </row>
    <row r="19" spans="1:10" ht="12" customHeight="1" x14ac:dyDescent="0.25">
      <c r="A19" s="12" t="s">
        <v>55</v>
      </c>
      <c r="B19" s="13">
        <v>12275868.6161</v>
      </c>
      <c r="C19" s="13">
        <v>370777.00510000001</v>
      </c>
      <c r="D19" s="13">
        <v>3062816.3269000002</v>
      </c>
      <c r="E19" s="13">
        <v>15703537.576300001</v>
      </c>
      <c r="F19" s="13">
        <v>1999908434</v>
      </c>
      <c r="G19" s="13">
        <v>59554710</v>
      </c>
      <c r="H19" s="13">
        <v>491641516</v>
      </c>
      <c r="I19" s="13">
        <v>17019382</v>
      </c>
      <c r="J19" s="13">
        <v>2568124042</v>
      </c>
    </row>
    <row r="20" spans="1:10" ht="12" customHeight="1" x14ac:dyDescent="0.25">
      <c r="A20" s="14" t="s">
        <v>419</v>
      </c>
      <c r="B20" s="15">
        <v>12259735.5986</v>
      </c>
      <c r="C20" s="15">
        <v>370322.46899999998</v>
      </c>
      <c r="D20" s="15">
        <v>3076525.605</v>
      </c>
      <c r="E20" s="15">
        <v>15700308.6569</v>
      </c>
      <c r="F20" s="15">
        <v>1596402078</v>
      </c>
      <c r="G20" s="15">
        <v>48241668</v>
      </c>
      <c r="H20" s="15">
        <v>401466896</v>
      </c>
      <c r="I20" s="15">
        <v>558333</v>
      </c>
      <c r="J20" s="15">
        <v>2046668975</v>
      </c>
    </row>
    <row r="21" spans="1:10" ht="12" customHeight="1" x14ac:dyDescent="0.25">
      <c r="A21" s="3" t="str">
        <f>"FY "&amp;RIGHT(A6,4)+1</f>
        <v>FY 2026</v>
      </c>
    </row>
    <row r="22" spans="1:10" ht="12" customHeight="1" x14ac:dyDescent="0.25">
      <c r="A22" s="2" t="str">
        <f>"Oct "&amp;RIGHT(A6,4)</f>
        <v>Oct 2025</v>
      </c>
      <c r="B22" s="11">
        <v>12502519.742900001</v>
      </c>
      <c r="C22" s="11">
        <v>369540.16080000001</v>
      </c>
      <c r="D22" s="11">
        <v>3198659.5161000001</v>
      </c>
      <c r="E22" s="11">
        <v>16050063.646199999</v>
      </c>
      <c r="F22" s="11">
        <v>237828347</v>
      </c>
      <c r="G22" s="11">
        <v>7043192</v>
      </c>
      <c r="H22" s="11">
        <v>60965017</v>
      </c>
      <c r="I22" s="11">
        <v>17966</v>
      </c>
      <c r="J22" s="11">
        <v>305854522</v>
      </c>
    </row>
    <row r="23" spans="1:10" ht="12" customHeight="1" x14ac:dyDescent="0.25">
      <c r="A23" s="2" t="str">
        <f>"Nov "&amp;RIGHT(A6,4)</f>
        <v>Nov 2025</v>
      </c>
      <c r="B23" s="11">
        <v>12678747.303300001</v>
      </c>
      <c r="C23" s="11">
        <v>384746.56170000002</v>
      </c>
      <c r="D23" s="11">
        <v>3213522.7026</v>
      </c>
      <c r="E23" s="11">
        <v>16264500.538799999</v>
      </c>
      <c r="F23" s="11">
        <v>177974337</v>
      </c>
      <c r="G23" s="11">
        <v>5406108</v>
      </c>
      <c r="H23" s="11">
        <v>45153492</v>
      </c>
      <c r="I23" s="11">
        <v>0</v>
      </c>
      <c r="J23" s="11">
        <v>228533937</v>
      </c>
    </row>
    <row r="24" spans="1:10" ht="12" customHeight="1" x14ac:dyDescent="0.25">
      <c r="A24" s="2" t="str">
        <f>"Dec "&amp;RIGHT(A6,4)</f>
        <v>Dec 2025</v>
      </c>
      <c r="B24" s="11">
        <v>11931814.225099999</v>
      </c>
      <c r="C24" s="11">
        <v>356036.93859999999</v>
      </c>
      <c r="D24" s="11">
        <v>2977533.7420000001</v>
      </c>
      <c r="E24" s="11">
        <v>15291380.798</v>
      </c>
      <c r="F24" s="11">
        <v>163051512</v>
      </c>
      <c r="G24" s="11">
        <v>4869756</v>
      </c>
      <c r="H24" s="11">
        <v>40725726</v>
      </c>
      <c r="I24" s="11">
        <v>241547</v>
      </c>
      <c r="J24" s="11">
        <v>208888541</v>
      </c>
    </row>
    <row r="25" spans="1:10" ht="12" customHeight="1" x14ac:dyDescent="0.25">
      <c r="A25" s="2" t="str">
        <f>"Jan "&amp;RIGHT(A6,4)+1</f>
        <v>Jan 2026</v>
      </c>
      <c r="B25" s="11">
        <v>11777453.4276</v>
      </c>
      <c r="C25" s="11">
        <v>352024.43670000002</v>
      </c>
      <c r="D25" s="11">
        <v>3001791.6938999998</v>
      </c>
      <c r="E25" s="11">
        <v>15139098.165899999</v>
      </c>
      <c r="F25" s="11">
        <v>177982680</v>
      </c>
      <c r="G25" s="11">
        <v>5329338</v>
      </c>
      <c r="H25" s="11">
        <v>45444466</v>
      </c>
      <c r="I25" s="11">
        <v>69036</v>
      </c>
      <c r="J25" s="11">
        <v>228825520</v>
      </c>
    </row>
    <row r="26" spans="1:10" ht="12" customHeight="1" x14ac:dyDescent="0.25">
      <c r="A26" s="2" t="str">
        <f>"Feb "&amp;RIGHT(A6,4)+1</f>
        <v>Feb 2026</v>
      </c>
      <c r="B26" s="11">
        <v>12022229.077299999</v>
      </c>
      <c r="C26" s="11">
        <v>368265.32209999999</v>
      </c>
      <c r="D26" s="11">
        <v>3010473.8166999999</v>
      </c>
      <c r="E26" s="11">
        <v>15398998.921499999</v>
      </c>
      <c r="F26" s="11">
        <v>193012234</v>
      </c>
      <c r="G26" s="11">
        <v>5916356</v>
      </c>
      <c r="H26" s="11">
        <v>48364681</v>
      </c>
      <c r="I26" s="11">
        <v>11442</v>
      </c>
      <c r="J26" s="11">
        <v>247304713</v>
      </c>
    </row>
    <row r="27" spans="1:10" ht="12" customHeight="1" x14ac:dyDescent="0.25">
      <c r="A27" s="2" t="str">
        <f>"Mar "&amp;RIGHT(A6,4)+1</f>
        <v>Mar 2026</v>
      </c>
      <c r="B27" s="11">
        <v>11942028.536699999</v>
      </c>
      <c r="C27" s="11">
        <v>351326.47460000002</v>
      </c>
      <c r="D27" s="11">
        <v>3067992.0951</v>
      </c>
      <c r="E27" s="11">
        <v>15348552.3193</v>
      </c>
      <c r="F27" s="11">
        <v>206836599</v>
      </c>
      <c r="G27" s="11">
        <v>6093614</v>
      </c>
      <c r="H27" s="11">
        <v>53213068</v>
      </c>
      <c r="I27" s="11">
        <v>18824</v>
      </c>
      <c r="J27" s="11">
        <v>266162105</v>
      </c>
    </row>
    <row r="28" spans="1:10" ht="12" customHeight="1" x14ac:dyDescent="0.25">
      <c r="A28" s="2" t="str">
        <f>"Apr "&amp;RIGHT(A6,4)+1</f>
        <v>Apr 2026</v>
      </c>
      <c r="B28" s="11">
        <v>12232610.9848</v>
      </c>
      <c r="C28" s="11">
        <v>376935.6654</v>
      </c>
      <c r="D28" s="11">
        <v>3074804.7648</v>
      </c>
      <c r="E28" s="11">
        <v>15690892.1252</v>
      </c>
      <c r="F28" s="11">
        <v>213311137</v>
      </c>
      <c r="G28" s="11">
        <v>6569837</v>
      </c>
      <c r="H28" s="11">
        <v>53592610</v>
      </c>
      <c r="I28" s="11">
        <v>2024</v>
      </c>
      <c r="J28" s="11">
        <v>273475608</v>
      </c>
    </row>
    <row r="29" spans="1:10" ht="12" customHeight="1" x14ac:dyDescent="0.25">
      <c r="A29" s="2" t="str">
        <f>"May "&amp;RIGHT(A6,4)+1</f>
        <v>May 2026</v>
      </c>
      <c r="B29" s="11">
        <v>11780064.3125</v>
      </c>
      <c r="C29" s="11">
        <v>334756.88589999999</v>
      </c>
      <c r="D29" s="11">
        <v>3040977.4385000002</v>
      </c>
      <c r="E29" s="11">
        <v>15149714.1317</v>
      </c>
      <c r="F29" s="11">
        <v>197448538</v>
      </c>
      <c r="G29" s="11">
        <v>5642459</v>
      </c>
      <c r="H29" s="11">
        <v>51256871</v>
      </c>
      <c r="I29" s="11">
        <v>417825</v>
      </c>
      <c r="J29" s="11">
        <v>254765693</v>
      </c>
    </row>
    <row r="30" spans="1:10" ht="12" customHeight="1" x14ac:dyDescent="0.25">
      <c r="A30" s="2" t="str">
        <f>"Jun "&amp;RIGHT(A6,4)+1</f>
        <v>Jun 2026</v>
      </c>
      <c r="B30" s="11" t="s">
        <v>417</v>
      </c>
      <c r="C30" s="11" t="s">
        <v>417</v>
      </c>
      <c r="D30" s="11" t="s">
        <v>417</v>
      </c>
      <c r="E30" s="11" t="s">
        <v>417</v>
      </c>
      <c r="F30" s="11" t="s">
        <v>417</v>
      </c>
      <c r="G30" s="11" t="s">
        <v>417</v>
      </c>
      <c r="H30" s="11" t="s">
        <v>417</v>
      </c>
      <c r="I30" s="11" t="s">
        <v>417</v>
      </c>
      <c r="J30" s="11" t="s">
        <v>417</v>
      </c>
    </row>
    <row r="31" spans="1:10" ht="12" customHeight="1" x14ac:dyDescent="0.25">
      <c r="A31" s="2" t="str">
        <f>"Jul "&amp;RIGHT(A6,4)+1</f>
        <v>Jul 2026</v>
      </c>
      <c r="B31" s="11" t="s">
        <v>417</v>
      </c>
      <c r="C31" s="11" t="s">
        <v>417</v>
      </c>
      <c r="D31" s="11" t="s">
        <v>417</v>
      </c>
      <c r="E31" s="11" t="s">
        <v>417</v>
      </c>
      <c r="F31" s="11" t="s">
        <v>417</v>
      </c>
      <c r="G31" s="11" t="s">
        <v>417</v>
      </c>
      <c r="H31" s="11" t="s">
        <v>417</v>
      </c>
      <c r="I31" s="11" t="s">
        <v>417</v>
      </c>
      <c r="J31" s="11" t="s">
        <v>417</v>
      </c>
    </row>
    <row r="32" spans="1:10" ht="12" customHeight="1" x14ac:dyDescent="0.25">
      <c r="A32" s="2" t="str">
        <f>"Aug "&amp;RIGHT(A6,4)+1</f>
        <v>Aug 2026</v>
      </c>
      <c r="B32" s="11" t="s">
        <v>417</v>
      </c>
      <c r="C32" s="11" t="s">
        <v>417</v>
      </c>
      <c r="D32" s="11" t="s">
        <v>417</v>
      </c>
      <c r="E32" s="11" t="s">
        <v>417</v>
      </c>
      <c r="F32" s="11" t="s">
        <v>417</v>
      </c>
      <c r="G32" s="11" t="s">
        <v>417</v>
      </c>
      <c r="H32" s="11" t="s">
        <v>417</v>
      </c>
      <c r="I32" s="11" t="s">
        <v>417</v>
      </c>
      <c r="J32" s="11" t="s">
        <v>417</v>
      </c>
    </row>
    <row r="33" spans="1:10" ht="12" customHeight="1" x14ac:dyDescent="0.25">
      <c r="A33" s="2" t="str">
        <f>"Sep "&amp;RIGHT(A6,4)+1</f>
        <v>Sep 2026</v>
      </c>
      <c r="B33" s="11" t="s">
        <v>417</v>
      </c>
      <c r="C33" s="11" t="s">
        <v>417</v>
      </c>
      <c r="D33" s="11" t="s">
        <v>417</v>
      </c>
      <c r="E33" s="11" t="s">
        <v>417</v>
      </c>
      <c r="F33" s="11" t="s">
        <v>417</v>
      </c>
      <c r="G33" s="11" t="s">
        <v>417</v>
      </c>
      <c r="H33" s="11" t="s">
        <v>417</v>
      </c>
      <c r="I33" s="11" t="s">
        <v>417</v>
      </c>
      <c r="J33" s="11" t="s">
        <v>417</v>
      </c>
    </row>
    <row r="34" spans="1:10" ht="12" customHeight="1" x14ac:dyDescent="0.25">
      <c r="A34" s="12" t="s">
        <v>55</v>
      </c>
      <c r="B34" s="13">
        <v>12108433.451274998</v>
      </c>
      <c r="C34" s="13">
        <v>361704.05572499998</v>
      </c>
      <c r="D34" s="13">
        <v>3073219.4712124998</v>
      </c>
      <c r="E34" s="13">
        <v>15541650.080824999</v>
      </c>
      <c r="F34" s="13">
        <v>1567445384</v>
      </c>
      <c r="G34" s="13">
        <v>46870660</v>
      </c>
      <c r="H34" s="13">
        <v>398715931</v>
      </c>
      <c r="I34" s="13">
        <v>778664</v>
      </c>
      <c r="J34" s="13">
        <v>2013810639</v>
      </c>
    </row>
    <row r="35" spans="1:10" ht="12" customHeight="1" x14ac:dyDescent="0.25">
      <c r="A35" s="14" t="str">
        <f>"Total "&amp;MID(A20,7,LEN(A20)-13)&amp;" Months"</f>
        <v>Total 8 Months</v>
      </c>
      <c r="B35" s="15">
        <v>12108433.451274998</v>
      </c>
      <c r="C35" s="15">
        <v>361704.05572499998</v>
      </c>
      <c r="D35" s="15">
        <v>3073219.4712124998</v>
      </c>
      <c r="E35" s="15">
        <v>15541650.080824999</v>
      </c>
      <c r="F35" s="15">
        <v>1567445384</v>
      </c>
      <c r="G35" s="15">
        <v>46870660</v>
      </c>
      <c r="H35" s="15">
        <v>398715931</v>
      </c>
      <c r="I35" s="15">
        <v>778664</v>
      </c>
      <c r="J35" s="15">
        <v>2013810639</v>
      </c>
    </row>
    <row r="36" spans="1:10" ht="12" customHeight="1" x14ac:dyDescent="0.25">
      <c r="A36" s="78"/>
      <c r="B36" s="78"/>
      <c r="C36" s="78"/>
      <c r="D36" s="78"/>
      <c r="E36" s="78"/>
      <c r="F36" s="78"/>
      <c r="G36" s="78"/>
      <c r="H36" s="78"/>
      <c r="I36" s="78"/>
      <c r="J36" s="78"/>
    </row>
    <row r="37" spans="1:10" ht="70.05" customHeight="1" x14ac:dyDescent="0.25">
      <c r="A37" s="89" t="s">
        <v>428</v>
      </c>
      <c r="B37" s="89"/>
      <c r="C37" s="89"/>
      <c r="D37" s="89"/>
      <c r="E37" s="89"/>
      <c r="F37" s="89"/>
      <c r="G37" s="89"/>
      <c r="H37" s="89"/>
      <c r="I37" s="89"/>
      <c r="J37" s="89"/>
    </row>
  </sheetData>
  <mergeCells count="8">
    <mergeCell ref="B5:J5"/>
    <mergeCell ref="A36:J36"/>
    <mergeCell ref="A37:J37"/>
    <mergeCell ref="A3:A4"/>
    <mergeCell ref="A1:H1"/>
    <mergeCell ref="A2:H2"/>
    <mergeCell ref="B3:E3"/>
    <mergeCell ref="F3:J3"/>
  </mergeCells>
  <phoneticPr fontId="0" type="noConversion"/>
  <pageMargins left="0.75" right="0.5" top="0.75" bottom="0.5" header="0.5" footer="0.25"/>
  <pageSetup scale="37"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pageSetUpPr fitToPage="1"/>
  </sheetPr>
  <dimension ref="A1:L37"/>
  <sheetViews>
    <sheetView showGridLines="0" zoomScaleNormal="100" workbookViewId="0">
      <selection sqref="A1:I1"/>
    </sheetView>
  </sheetViews>
  <sheetFormatPr defaultRowHeight="13.2" x14ac:dyDescent="0.25"/>
  <cols>
    <col min="1" max="7" width="11.44140625" customWidth="1"/>
    <col min="8" max="8" width="14.77734375" customWidth="1"/>
    <col min="9" max="10" width="11.44140625" customWidth="1"/>
    <col min="12" max="12" width="9.77734375" bestFit="1" customWidth="1"/>
  </cols>
  <sheetData>
    <row r="1" spans="1:12" ht="12" customHeight="1" x14ac:dyDescent="0.25">
      <c r="A1" s="79" t="s">
        <v>439</v>
      </c>
      <c r="B1" s="79"/>
      <c r="C1" s="79"/>
      <c r="D1" s="79"/>
      <c r="E1" s="79"/>
      <c r="F1" s="79"/>
      <c r="G1" s="79"/>
      <c r="H1" s="79"/>
      <c r="I1" s="79"/>
      <c r="J1" s="75">
        <v>46248</v>
      </c>
    </row>
    <row r="2" spans="1:12" ht="12" customHeight="1" x14ac:dyDescent="0.25">
      <c r="A2" s="81" t="s">
        <v>89</v>
      </c>
      <c r="B2" s="81"/>
      <c r="C2" s="81"/>
      <c r="D2" s="81"/>
      <c r="E2" s="81"/>
      <c r="F2" s="81"/>
      <c r="G2" s="81"/>
      <c r="H2" s="81"/>
      <c r="I2" s="81"/>
      <c r="J2" s="1"/>
    </row>
    <row r="3" spans="1:12" ht="24" customHeight="1" x14ac:dyDescent="0.25">
      <c r="A3" s="83" t="s">
        <v>50</v>
      </c>
      <c r="B3" s="87" t="s">
        <v>90</v>
      </c>
      <c r="C3" s="87"/>
      <c r="D3" s="86"/>
      <c r="E3" s="87" t="s">
        <v>91</v>
      </c>
      <c r="F3" s="87"/>
      <c r="G3" s="86"/>
      <c r="H3" s="85" t="s">
        <v>390</v>
      </c>
      <c r="I3" s="85" t="s">
        <v>393</v>
      </c>
      <c r="J3" s="90" t="s">
        <v>430</v>
      </c>
    </row>
    <row r="4" spans="1:12" ht="24" customHeight="1" x14ac:dyDescent="0.25">
      <c r="A4" s="84"/>
      <c r="B4" s="10" t="s">
        <v>78</v>
      </c>
      <c r="C4" s="10" t="s">
        <v>79</v>
      </c>
      <c r="D4" s="10" t="s">
        <v>92</v>
      </c>
      <c r="E4" s="10" t="s">
        <v>78</v>
      </c>
      <c r="F4" s="10" t="s">
        <v>79</v>
      </c>
      <c r="G4" s="10" t="s">
        <v>92</v>
      </c>
      <c r="H4" s="88"/>
      <c r="I4" s="86"/>
      <c r="J4" s="87"/>
    </row>
    <row r="5" spans="1:12" ht="12" customHeight="1" x14ac:dyDescent="0.25">
      <c r="A5" s="1"/>
      <c r="B5" s="115" t="str">
        <f>REPT("-",120)&amp;" Number "&amp;REPT("-",120)</f>
        <v>------------------------------------------------------------------------------------------------------------------------ Number ------------------------------------------------------------------------------------------------------------------------</v>
      </c>
      <c r="C5" s="115"/>
      <c r="D5" s="115"/>
      <c r="E5" s="115"/>
      <c r="F5" s="115"/>
      <c r="G5" s="115"/>
      <c r="H5" s="115"/>
      <c r="I5" s="115"/>
      <c r="J5" s="115"/>
    </row>
    <row r="6" spans="1:12" ht="12" customHeight="1" x14ac:dyDescent="0.25">
      <c r="A6" s="3" t="s">
        <v>418</v>
      </c>
    </row>
    <row r="7" spans="1:12" ht="12" customHeight="1" x14ac:dyDescent="0.25">
      <c r="A7" s="2" t="str">
        <f>"Oct "&amp;RIGHT(A6,4)-1</f>
        <v>Oct 2024</v>
      </c>
      <c r="B7" s="11">
        <v>12089243</v>
      </c>
      <c r="C7" s="11">
        <v>1389095</v>
      </c>
      <c r="D7" s="11">
        <v>13478338</v>
      </c>
      <c r="E7" s="11">
        <v>225220496</v>
      </c>
      <c r="F7" s="11">
        <v>5944883</v>
      </c>
      <c r="G7" s="11">
        <v>231165379</v>
      </c>
      <c r="H7" s="11">
        <v>92966</v>
      </c>
      <c r="I7" s="11">
        <v>14963507</v>
      </c>
      <c r="J7" s="16">
        <v>20.424099999999999</v>
      </c>
      <c r="L7" s="73"/>
    </row>
    <row r="8" spans="1:12" ht="12" customHeight="1" x14ac:dyDescent="0.25">
      <c r="A8" s="2" t="str">
        <f>"Nov "&amp;RIGHT(A6,4)-1</f>
        <v>Nov 2024</v>
      </c>
      <c r="B8" s="11">
        <v>9482956</v>
      </c>
      <c r="C8" s="11">
        <v>1103262</v>
      </c>
      <c r="D8" s="11">
        <v>10586218</v>
      </c>
      <c r="E8" s="11">
        <v>176568120</v>
      </c>
      <c r="F8" s="11">
        <v>4705760</v>
      </c>
      <c r="G8" s="11">
        <v>181273880</v>
      </c>
      <c r="H8" s="11">
        <v>13808</v>
      </c>
      <c r="I8" s="11">
        <v>15092743</v>
      </c>
      <c r="J8" s="16">
        <v>15.834300000000001</v>
      </c>
      <c r="L8" s="73"/>
    </row>
    <row r="9" spans="1:12" ht="12" customHeight="1" x14ac:dyDescent="0.25">
      <c r="A9" s="2" t="str">
        <f>"Dec "&amp;RIGHT(A6,4)-1</f>
        <v>Dec 2024</v>
      </c>
      <c r="B9" s="11">
        <v>8428593</v>
      </c>
      <c r="C9" s="11">
        <v>966026</v>
      </c>
      <c r="D9" s="11">
        <v>9394619</v>
      </c>
      <c r="E9" s="11">
        <v>156897206</v>
      </c>
      <c r="F9" s="11">
        <v>4095893</v>
      </c>
      <c r="G9" s="11">
        <v>160993099</v>
      </c>
      <c r="H9" s="11">
        <v>7770</v>
      </c>
      <c r="I9" s="11">
        <v>14402214</v>
      </c>
      <c r="J9" s="16">
        <v>14.6693</v>
      </c>
      <c r="L9" s="73"/>
    </row>
    <row r="10" spans="1:12" ht="12" customHeight="1" x14ac:dyDescent="0.25">
      <c r="A10" s="2" t="str">
        <f>"Jan "&amp;RIGHT(A6,4)</f>
        <v>Jan 2025</v>
      </c>
      <c r="B10" s="11">
        <v>9961681</v>
      </c>
      <c r="C10" s="11">
        <v>1135791</v>
      </c>
      <c r="D10" s="11">
        <v>11097472</v>
      </c>
      <c r="E10" s="11">
        <v>174484439</v>
      </c>
      <c r="F10" s="11">
        <v>4560232</v>
      </c>
      <c r="G10" s="11">
        <v>179044671</v>
      </c>
      <c r="H10" s="11">
        <v>70912</v>
      </c>
      <c r="I10" s="11">
        <v>14071778</v>
      </c>
      <c r="J10" s="16">
        <v>16.8916</v>
      </c>
      <c r="L10" s="73"/>
    </row>
    <row r="11" spans="1:12" ht="12" customHeight="1" x14ac:dyDescent="0.25">
      <c r="A11" s="2" t="str">
        <f>"Feb "&amp;RIGHT(A6,4)</f>
        <v>Feb 2025</v>
      </c>
      <c r="B11" s="11">
        <v>9791432</v>
      </c>
      <c r="C11" s="11">
        <v>1105934</v>
      </c>
      <c r="D11" s="11">
        <v>10897366</v>
      </c>
      <c r="E11" s="11">
        <v>184675167</v>
      </c>
      <c r="F11" s="11">
        <v>4702669</v>
      </c>
      <c r="G11" s="11">
        <v>189377836</v>
      </c>
      <c r="H11" s="11">
        <v>4375</v>
      </c>
      <c r="I11" s="11">
        <v>14372383</v>
      </c>
      <c r="J11" s="16">
        <v>17.218699999999998</v>
      </c>
      <c r="L11" s="73"/>
    </row>
    <row r="12" spans="1:12" ht="12" customHeight="1" x14ac:dyDescent="0.25">
      <c r="A12" s="2" t="str">
        <f>"Mar "&amp;RIGHT(A6,4)</f>
        <v>Mar 2025</v>
      </c>
      <c r="B12" s="11">
        <v>10827158</v>
      </c>
      <c r="C12" s="11">
        <v>1196796</v>
      </c>
      <c r="D12" s="11">
        <v>12023954</v>
      </c>
      <c r="E12" s="11">
        <v>190958069</v>
      </c>
      <c r="F12" s="11">
        <v>4817839</v>
      </c>
      <c r="G12" s="11">
        <v>195775908</v>
      </c>
      <c r="H12" s="11">
        <v>17405</v>
      </c>
      <c r="I12" s="11">
        <v>14562434</v>
      </c>
      <c r="J12" s="16">
        <v>17.794699999999999</v>
      </c>
      <c r="L12" s="73"/>
    </row>
    <row r="13" spans="1:12" ht="12" customHeight="1" x14ac:dyDescent="0.25">
      <c r="A13" s="2" t="str">
        <f>"Apr "&amp;RIGHT(A6,4)</f>
        <v>Apr 2025</v>
      </c>
      <c r="B13" s="11">
        <v>11281308</v>
      </c>
      <c r="C13" s="11">
        <v>1272421</v>
      </c>
      <c r="D13" s="11">
        <v>12553729</v>
      </c>
      <c r="E13" s="11">
        <v>205249348</v>
      </c>
      <c r="F13" s="11">
        <v>5314794</v>
      </c>
      <c r="G13" s="11">
        <v>210564142</v>
      </c>
      <c r="H13" s="11">
        <v>138</v>
      </c>
      <c r="I13" s="11">
        <v>14800937</v>
      </c>
      <c r="J13" s="16">
        <v>18.6995</v>
      </c>
      <c r="L13" s="73"/>
    </row>
    <row r="14" spans="1:12" ht="12" customHeight="1" x14ac:dyDescent="0.25">
      <c r="A14" s="2" t="str">
        <f>"May "&amp;RIGHT(A6,4)</f>
        <v>May 2025</v>
      </c>
      <c r="B14" s="11">
        <v>11794335</v>
      </c>
      <c r="C14" s="11">
        <v>1257402</v>
      </c>
      <c r="D14" s="11">
        <v>13051737</v>
      </c>
      <c r="E14" s="11">
        <v>198692527</v>
      </c>
      <c r="F14" s="11">
        <v>4672871</v>
      </c>
      <c r="G14" s="11">
        <v>203365398</v>
      </c>
      <c r="H14" s="11">
        <v>350959</v>
      </c>
      <c r="I14" s="11">
        <v>14167493</v>
      </c>
      <c r="J14" s="16">
        <v>19.1007</v>
      </c>
      <c r="L14" s="73"/>
    </row>
    <row r="15" spans="1:12" ht="12" customHeight="1" x14ac:dyDescent="0.25">
      <c r="A15" s="2" t="str">
        <f>"Jun "&amp;RIGHT(A6,4)</f>
        <v>Jun 2025</v>
      </c>
      <c r="B15" s="11">
        <v>3065829</v>
      </c>
      <c r="C15" s="11">
        <v>237229</v>
      </c>
      <c r="D15" s="11">
        <v>3303058</v>
      </c>
      <c r="E15" s="11">
        <v>40599515</v>
      </c>
      <c r="F15" s="11">
        <v>601114</v>
      </c>
      <c r="G15" s="11">
        <v>41200629</v>
      </c>
      <c r="H15" s="11">
        <v>10197705</v>
      </c>
      <c r="I15" s="11">
        <v>6161838</v>
      </c>
      <c r="J15" s="16">
        <v>10.2478</v>
      </c>
      <c r="L15" s="73"/>
    </row>
    <row r="16" spans="1:12" ht="12" customHeight="1" x14ac:dyDescent="0.25">
      <c r="A16" s="2" t="str">
        <f>"Jul "&amp;RIGHT(A6,4)</f>
        <v>Jul 2025</v>
      </c>
      <c r="B16" s="11">
        <v>302913</v>
      </c>
      <c r="C16" s="11">
        <v>23637</v>
      </c>
      <c r="D16" s="11">
        <v>326550</v>
      </c>
      <c r="E16" s="11">
        <v>7699053</v>
      </c>
      <c r="F16" s="11">
        <v>52188</v>
      </c>
      <c r="G16" s="11">
        <v>7751241</v>
      </c>
      <c r="H16" s="11">
        <v>5847907</v>
      </c>
      <c r="I16" s="11">
        <v>1135245</v>
      </c>
      <c r="J16" s="16">
        <v>12.8644</v>
      </c>
      <c r="L16" s="73"/>
    </row>
    <row r="17" spans="1:12" ht="12" customHeight="1" x14ac:dyDescent="0.25">
      <c r="A17" s="2" t="str">
        <f>"Aug "&amp;RIGHT(A6,4)</f>
        <v>Aug 2025</v>
      </c>
      <c r="B17" s="11">
        <v>3946478</v>
      </c>
      <c r="C17" s="11">
        <v>436195</v>
      </c>
      <c r="D17" s="11">
        <v>4382673</v>
      </c>
      <c r="E17" s="11">
        <v>112276214</v>
      </c>
      <c r="F17" s="11">
        <v>2847892</v>
      </c>
      <c r="G17" s="11">
        <v>115124106</v>
      </c>
      <c r="H17" s="11">
        <v>410538</v>
      </c>
      <c r="I17" s="11">
        <v>10448858</v>
      </c>
      <c r="J17" s="16">
        <v>13.6503</v>
      </c>
      <c r="L17" s="73"/>
    </row>
    <row r="18" spans="1:12" ht="12" customHeight="1" x14ac:dyDescent="0.25">
      <c r="A18" s="2" t="str">
        <f>"Sep "&amp;RIGHT(A6,4)</f>
        <v>Sep 2025</v>
      </c>
      <c r="B18" s="11">
        <v>10942973</v>
      </c>
      <c r="C18" s="11">
        <v>1294490</v>
      </c>
      <c r="D18" s="11">
        <v>12237463</v>
      </c>
      <c r="E18" s="11">
        <v>224673381</v>
      </c>
      <c r="F18" s="11">
        <v>5820297</v>
      </c>
      <c r="G18" s="11">
        <v>230493678</v>
      </c>
      <c r="H18" s="11">
        <v>4899</v>
      </c>
      <c r="I18" s="11">
        <v>14581125</v>
      </c>
      <c r="J18" s="16">
        <v>20.498899999999999</v>
      </c>
      <c r="L18" s="73"/>
    </row>
    <row r="19" spans="1:12" ht="12" customHeight="1" x14ac:dyDescent="0.25">
      <c r="A19" s="12" t="s">
        <v>55</v>
      </c>
      <c r="B19" s="13">
        <v>101914899</v>
      </c>
      <c r="C19" s="13">
        <v>11418278</v>
      </c>
      <c r="D19" s="13">
        <v>113333177</v>
      </c>
      <c r="E19" s="13">
        <v>1897993535</v>
      </c>
      <c r="F19" s="13">
        <v>48136432</v>
      </c>
      <c r="G19" s="13">
        <v>1946129967</v>
      </c>
      <c r="H19" s="13">
        <v>17019382</v>
      </c>
      <c r="I19" s="13">
        <v>14557179.333333334</v>
      </c>
      <c r="J19" s="17">
        <v>171.37960000000001</v>
      </c>
    </row>
    <row r="20" spans="1:12" ht="12" customHeight="1" x14ac:dyDescent="0.25">
      <c r="A20" s="14" t="s">
        <v>419</v>
      </c>
      <c r="B20" s="15">
        <v>83656706</v>
      </c>
      <c r="C20" s="15">
        <v>9426727</v>
      </c>
      <c r="D20" s="15">
        <v>93083433</v>
      </c>
      <c r="E20" s="15">
        <v>1512745372</v>
      </c>
      <c r="F20" s="15">
        <v>38814941</v>
      </c>
      <c r="G20" s="15">
        <v>1551560313</v>
      </c>
      <c r="H20" s="15">
        <v>558333</v>
      </c>
      <c r="I20" s="15">
        <v>14554186.125</v>
      </c>
      <c r="J20" s="18">
        <v>140.63290000000001</v>
      </c>
    </row>
    <row r="21" spans="1:12" ht="12" customHeight="1" x14ac:dyDescent="0.25">
      <c r="A21" s="3" t="str">
        <f>"FY "&amp;RIGHT(A6,4)+1</f>
        <v>FY 2026</v>
      </c>
    </row>
    <row r="22" spans="1:12" ht="12" customHeight="1" x14ac:dyDescent="0.25">
      <c r="A22" s="2" t="str">
        <f>"Oct "&amp;RIGHT(A6,4)</f>
        <v>Oct 2025</v>
      </c>
      <c r="B22" s="11">
        <v>11447788</v>
      </c>
      <c r="C22" s="11">
        <v>1292417</v>
      </c>
      <c r="D22" s="11">
        <v>12740205</v>
      </c>
      <c r="E22" s="11">
        <v>226380559</v>
      </c>
      <c r="F22" s="11">
        <v>5750775</v>
      </c>
      <c r="G22" s="11">
        <v>232131334</v>
      </c>
      <c r="H22" s="11">
        <v>17966</v>
      </c>
      <c r="I22" s="11">
        <v>14878409</v>
      </c>
      <c r="J22" s="16">
        <v>20.559477381127081</v>
      </c>
    </row>
    <row r="23" spans="1:12" ht="12" customHeight="1" x14ac:dyDescent="0.25">
      <c r="A23" s="2" t="str">
        <f>"Nov "&amp;RIGHT(A6,4)</f>
        <v>Nov 2025</v>
      </c>
      <c r="B23" s="11">
        <v>8561932</v>
      </c>
      <c r="C23" s="11">
        <v>995888</v>
      </c>
      <c r="D23" s="11">
        <v>9557820</v>
      </c>
      <c r="E23" s="11">
        <v>169412405</v>
      </c>
      <c r="F23" s="11">
        <v>4410220</v>
      </c>
      <c r="G23" s="11">
        <v>173822625</v>
      </c>
      <c r="H23" s="11">
        <v>0</v>
      </c>
      <c r="I23" s="11">
        <v>15077192</v>
      </c>
      <c r="J23" s="16">
        <v>15.1576</v>
      </c>
    </row>
    <row r="24" spans="1:12" ht="12" customHeight="1" x14ac:dyDescent="0.25">
      <c r="A24" s="2" t="str">
        <f>"Dec "&amp;RIGHT(A6,4)</f>
        <v>Dec 2025</v>
      </c>
      <c r="B24" s="11">
        <v>7900388</v>
      </c>
      <c r="C24" s="11">
        <v>895982</v>
      </c>
      <c r="D24" s="11">
        <v>8796370</v>
      </c>
      <c r="E24" s="11">
        <v>155151124</v>
      </c>
      <c r="F24" s="11">
        <v>3973774</v>
      </c>
      <c r="G24" s="11">
        <v>159124898</v>
      </c>
      <c r="H24" s="11">
        <v>241547</v>
      </c>
      <c r="I24" s="11">
        <v>14175110</v>
      </c>
      <c r="J24" s="16">
        <v>14.754799999999999</v>
      </c>
    </row>
    <row r="25" spans="1:12" ht="12" customHeight="1" x14ac:dyDescent="0.25">
      <c r="A25" s="2" t="str">
        <f>"Jan "&amp;RIGHT(A6,4)+1</f>
        <v>Jan 2026</v>
      </c>
      <c r="B25" s="11">
        <v>8970772</v>
      </c>
      <c r="C25" s="11">
        <v>1011396</v>
      </c>
      <c r="D25" s="11">
        <v>9982168</v>
      </c>
      <c r="E25" s="11">
        <v>169011908</v>
      </c>
      <c r="F25" s="11">
        <v>4317942</v>
      </c>
      <c r="G25" s="11">
        <v>173329850</v>
      </c>
      <c r="H25" s="11">
        <v>69036</v>
      </c>
      <c r="I25" s="11">
        <v>14033944</v>
      </c>
      <c r="J25" s="16">
        <v>16.331299999999999</v>
      </c>
    </row>
    <row r="26" spans="1:12" ht="12" customHeight="1" x14ac:dyDescent="0.25">
      <c r="A26" s="2" t="str">
        <f>"Feb "&amp;RIGHT(A6,4)+1</f>
        <v>Feb 2026</v>
      </c>
      <c r="B26" s="11">
        <v>9384246</v>
      </c>
      <c r="C26" s="11">
        <v>1076190</v>
      </c>
      <c r="D26" s="11">
        <v>10460436</v>
      </c>
      <c r="E26" s="11">
        <v>183627988</v>
      </c>
      <c r="F26" s="11">
        <v>4840166</v>
      </c>
      <c r="G26" s="11">
        <v>188468154</v>
      </c>
      <c r="H26" s="11">
        <v>11442</v>
      </c>
      <c r="I26" s="11">
        <v>14274872</v>
      </c>
      <c r="J26" s="16">
        <v>17.3306</v>
      </c>
    </row>
    <row r="27" spans="1:12" ht="12" customHeight="1" x14ac:dyDescent="0.25">
      <c r="A27" s="2" t="str">
        <f>"Mar "&amp;RIGHT(A6,4)+1</f>
        <v>Mar 2026</v>
      </c>
      <c r="B27" s="11">
        <v>10499774</v>
      </c>
      <c r="C27" s="11">
        <v>1150569</v>
      </c>
      <c r="D27" s="11">
        <v>11650343</v>
      </c>
      <c r="E27" s="11">
        <v>196336825</v>
      </c>
      <c r="F27" s="11">
        <v>4943045</v>
      </c>
      <c r="G27" s="11">
        <v>201279870</v>
      </c>
      <c r="H27" s="11">
        <v>18824</v>
      </c>
      <c r="I27" s="11">
        <v>14228108</v>
      </c>
      <c r="J27" s="16">
        <v>18.7105</v>
      </c>
    </row>
    <row r="28" spans="1:12" ht="12" customHeight="1" x14ac:dyDescent="0.25">
      <c r="A28" s="2" t="str">
        <f>"Apr "&amp;RIGHT(A6,4)+1</f>
        <v>Apr 2026</v>
      </c>
      <c r="B28" s="11">
        <v>10683077</v>
      </c>
      <c r="C28" s="11">
        <v>1192800</v>
      </c>
      <c r="D28" s="11">
        <v>11875877</v>
      </c>
      <c r="E28" s="11">
        <v>202628060</v>
      </c>
      <c r="F28" s="11">
        <v>5377037</v>
      </c>
      <c r="G28" s="11">
        <v>208005097</v>
      </c>
      <c r="H28" s="11">
        <v>2024</v>
      </c>
      <c r="I28" s="11">
        <v>14545457</v>
      </c>
      <c r="J28" s="16">
        <v>18.802199999999999</v>
      </c>
    </row>
    <row r="29" spans="1:12" ht="12" customHeight="1" x14ac:dyDescent="0.25">
      <c r="A29" s="2" t="str">
        <f>"May "&amp;RIGHT(A6,4)+1</f>
        <v>May 2026</v>
      </c>
      <c r="B29" s="11">
        <v>10578137</v>
      </c>
      <c r="C29" s="11">
        <v>1126210</v>
      </c>
      <c r="D29" s="11">
        <v>11704347</v>
      </c>
      <c r="E29" s="11">
        <v>186870401</v>
      </c>
      <c r="F29" s="11">
        <v>4516249</v>
      </c>
      <c r="G29" s="11">
        <v>191386650</v>
      </c>
      <c r="H29" s="11">
        <v>417825</v>
      </c>
      <c r="I29" s="11">
        <v>14043785</v>
      </c>
      <c r="J29" s="16">
        <v>18.182700000000001</v>
      </c>
    </row>
    <row r="30" spans="1:12" ht="12" customHeight="1" x14ac:dyDescent="0.25">
      <c r="A30" s="2" t="str">
        <f>"Jun "&amp;RIGHT(A6,4)+1</f>
        <v>Jun 2026</v>
      </c>
      <c r="B30" s="11" t="s">
        <v>417</v>
      </c>
      <c r="C30" s="11" t="s">
        <v>417</v>
      </c>
      <c r="D30" s="11" t="s">
        <v>417</v>
      </c>
      <c r="E30" s="11" t="s">
        <v>417</v>
      </c>
      <c r="F30" s="11" t="s">
        <v>417</v>
      </c>
      <c r="G30" s="11" t="s">
        <v>417</v>
      </c>
      <c r="H30" s="11" t="s">
        <v>417</v>
      </c>
      <c r="I30" s="11" t="s">
        <v>417</v>
      </c>
      <c r="J30" s="16" t="s">
        <v>417</v>
      </c>
    </row>
    <row r="31" spans="1:12" ht="12" customHeight="1" x14ac:dyDescent="0.25">
      <c r="A31" s="2" t="str">
        <f>"Jul "&amp;RIGHT(A6,4)+1</f>
        <v>Jul 2026</v>
      </c>
      <c r="B31" s="11" t="s">
        <v>417</v>
      </c>
      <c r="C31" s="11" t="s">
        <v>417</v>
      </c>
      <c r="D31" s="11" t="s">
        <v>417</v>
      </c>
      <c r="E31" s="11" t="s">
        <v>417</v>
      </c>
      <c r="F31" s="11" t="s">
        <v>417</v>
      </c>
      <c r="G31" s="11" t="s">
        <v>417</v>
      </c>
      <c r="H31" s="11" t="s">
        <v>417</v>
      </c>
      <c r="I31" s="11" t="s">
        <v>417</v>
      </c>
      <c r="J31" s="16" t="s">
        <v>417</v>
      </c>
    </row>
    <row r="32" spans="1:12" ht="12" customHeight="1" x14ac:dyDescent="0.25">
      <c r="A32" s="2" t="str">
        <f>"Aug "&amp;RIGHT(A6,4)+1</f>
        <v>Aug 2026</v>
      </c>
      <c r="B32" s="11" t="s">
        <v>417</v>
      </c>
      <c r="C32" s="11" t="s">
        <v>417</v>
      </c>
      <c r="D32" s="11" t="s">
        <v>417</v>
      </c>
      <c r="E32" s="11" t="s">
        <v>417</v>
      </c>
      <c r="F32" s="11" t="s">
        <v>417</v>
      </c>
      <c r="G32" s="11" t="s">
        <v>417</v>
      </c>
      <c r="H32" s="11" t="s">
        <v>417</v>
      </c>
      <c r="I32" s="11" t="s">
        <v>417</v>
      </c>
      <c r="J32" s="16" t="s">
        <v>417</v>
      </c>
    </row>
    <row r="33" spans="1:10" ht="12" customHeight="1" x14ac:dyDescent="0.25">
      <c r="A33" s="2" t="str">
        <f>"Sep "&amp;RIGHT(A6,4)+1</f>
        <v>Sep 2026</v>
      </c>
      <c r="B33" s="11" t="s">
        <v>417</v>
      </c>
      <c r="C33" s="11" t="s">
        <v>417</v>
      </c>
      <c r="D33" s="11" t="s">
        <v>417</v>
      </c>
      <c r="E33" s="11" t="s">
        <v>417</v>
      </c>
      <c r="F33" s="11" t="s">
        <v>417</v>
      </c>
      <c r="G33" s="11" t="s">
        <v>417</v>
      </c>
      <c r="H33" s="11" t="s">
        <v>417</v>
      </c>
      <c r="I33" s="11" t="s">
        <v>417</v>
      </c>
      <c r="J33" s="16" t="s">
        <v>417</v>
      </c>
    </row>
    <row r="34" spans="1:10" ht="12" customHeight="1" x14ac:dyDescent="0.25">
      <c r="A34" s="12" t="s">
        <v>55</v>
      </c>
      <c r="B34" s="13">
        <v>78026114</v>
      </c>
      <c r="C34" s="13">
        <v>8741452</v>
      </c>
      <c r="D34" s="13">
        <v>86767566</v>
      </c>
      <c r="E34" s="13">
        <v>1489419270</v>
      </c>
      <c r="F34" s="13">
        <v>38129208</v>
      </c>
      <c r="G34" s="13">
        <v>1527548478</v>
      </c>
      <c r="H34" s="13">
        <v>778664</v>
      </c>
      <c r="I34" s="13">
        <v>14407109.625</v>
      </c>
      <c r="J34" s="17">
        <v>139.8291773811271</v>
      </c>
    </row>
    <row r="35" spans="1:10" ht="12" customHeight="1" x14ac:dyDescent="0.25">
      <c r="A35" s="14" t="str">
        <f>"Total "&amp;MID(A20,7,LEN(A20)-13)&amp;" Months"</f>
        <v>Total 8 Months</v>
      </c>
      <c r="B35" s="15">
        <v>78026114</v>
      </c>
      <c r="C35" s="15">
        <v>8741452</v>
      </c>
      <c r="D35" s="15">
        <v>86767566</v>
      </c>
      <c r="E35" s="15">
        <v>1489419270</v>
      </c>
      <c r="F35" s="15">
        <v>38129208</v>
      </c>
      <c r="G35" s="15">
        <v>1527548478</v>
      </c>
      <c r="H35" s="15">
        <v>778664</v>
      </c>
      <c r="I35" s="15">
        <v>14407109.625</v>
      </c>
      <c r="J35" s="18">
        <v>139.8291773811271</v>
      </c>
    </row>
    <row r="36" spans="1:10" ht="12" customHeight="1" x14ac:dyDescent="0.25">
      <c r="A36" s="78"/>
      <c r="B36" s="78"/>
      <c r="C36" s="78"/>
      <c r="D36" s="78"/>
      <c r="E36" s="78"/>
      <c r="F36" s="78"/>
      <c r="G36" s="78"/>
      <c r="H36" s="78"/>
      <c r="I36" s="78"/>
      <c r="J36" s="78"/>
    </row>
    <row r="37" spans="1:10" ht="70.05" customHeight="1" x14ac:dyDescent="0.25">
      <c r="A37" s="89" t="s">
        <v>429</v>
      </c>
      <c r="B37" s="89"/>
      <c r="C37" s="89"/>
      <c r="D37" s="89"/>
      <c r="E37" s="89"/>
      <c r="F37" s="89"/>
      <c r="G37" s="89"/>
      <c r="H37" s="89"/>
      <c r="I37" s="89"/>
      <c r="J37" s="89"/>
    </row>
  </sheetData>
  <mergeCells count="11">
    <mergeCell ref="A1:I1"/>
    <mergeCell ref="A2:I2"/>
    <mergeCell ref="A37:J37"/>
    <mergeCell ref="J3:J4"/>
    <mergeCell ref="B5:J5"/>
    <mergeCell ref="A36:J36"/>
    <mergeCell ref="I3:I4"/>
    <mergeCell ref="A3:A4"/>
    <mergeCell ref="B3:D3"/>
    <mergeCell ref="E3:G3"/>
    <mergeCell ref="H3:H4"/>
  </mergeCells>
  <phoneticPr fontId="0" type="noConversion"/>
  <pageMargins left="0.75" right="0.5" top="0.75" bottom="0.5" header="0.5" footer="0.25"/>
  <pageSetup scale="37"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pageSetUpPr fitToPage="1"/>
  </sheetPr>
  <dimension ref="A1:J37"/>
  <sheetViews>
    <sheetView showGridLines="0" zoomScaleNormal="100" workbookViewId="0">
      <selection sqref="A1:I1"/>
    </sheetView>
  </sheetViews>
  <sheetFormatPr defaultRowHeight="13.2" x14ac:dyDescent="0.25"/>
  <cols>
    <col min="1" max="7" width="11.44140625" customWidth="1"/>
    <col min="8" max="8" width="15.21875" customWidth="1"/>
    <col min="9" max="9" width="11.44140625" customWidth="1"/>
    <col min="10" max="10" width="18.21875" customWidth="1"/>
  </cols>
  <sheetData>
    <row r="1" spans="1:10" ht="12" customHeight="1" x14ac:dyDescent="0.25">
      <c r="A1" s="79" t="s">
        <v>439</v>
      </c>
      <c r="B1" s="79"/>
      <c r="C1" s="79"/>
      <c r="D1" s="79"/>
      <c r="E1" s="79"/>
      <c r="F1" s="79"/>
      <c r="G1" s="79"/>
      <c r="H1" s="79"/>
      <c r="I1" s="79"/>
      <c r="J1" s="75">
        <v>46248</v>
      </c>
    </row>
    <row r="2" spans="1:10" ht="12" customHeight="1" x14ac:dyDescent="0.25">
      <c r="A2" s="81" t="s">
        <v>93</v>
      </c>
      <c r="B2" s="81"/>
      <c r="C2" s="81"/>
      <c r="D2" s="81"/>
      <c r="E2" s="81"/>
      <c r="F2" s="81"/>
      <c r="G2" s="81"/>
      <c r="H2" s="81"/>
      <c r="I2" s="81"/>
      <c r="J2" s="1"/>
    </row>
    <row r="3" spans="1:10" ht="24" customHeight="1" x14ac:dyDescent="0.25">
      <c r="A3" s="83" t="s">
        <v>50</v>
      </c>
      <c r="B3" s="87" t="s">
        <v>90</v>
      </c>
      <c r="C3" s="87"/>
      <c r="D3" s="86"/>
      <c r="E3" s="87" t="s">
        <v>91</v>
      </c>
      <c r="F3" s="87"/>
      <c r="G3" s="86"/>
      <c r="H3" s="85" t="s">
        <v>390</v>
      </c>
      <c r="I3" s="85" t="s">
        <v>391</v>
      </c>
      <c r="J3" s="90" t="s">
        <v>392</v>
      </c>
    </row>
    <row r="4" spans="1:10" ht="24" customHeight="1" x14ac:dyDescent="0.25">
      <c r="A4" s="84"/>
      <c r="B4" s="10" t="s">
        <v>78</v>
      </c>
      <c r="C4" s="10" t="s">
        <v>79</v>
      </c>
      <c r="D4" s="10" t="s">
        <v>55</v>
      </c>
      <c r="E4" s="10" t="s">
        <v>78</v>
      </c>
      <c r="F4" s="10" t="s">
        <v>79</v>
      </c>
      <c r="G4" s="10" t="s">
        <v>55</v>
      </c>
      <c r="H4" s="88"/>
      <c r="I4" s="86"/>
      <c r="J4" s="87"/>
    </row>
    <row r="5" spans="1:10" ht="12" customHeight="1" x14ac:dyDescent="0.25">
      <c r="A5" s="1"/>
      <c r="B5" s="78" t="str">
        <f>REPT("-",90)&amp;" Dollars "&amp;REPT("-",120)</f>
        <v>------------------------------------------------------------------------------------------ Dollars ------------------------------------------------------------------------------------------------------------------------</v>
      </c>
      <c r="C5" s="78"/>
      <c r="D5" s="78"/>
      <c r="E5" s="78"/>
      <c r="F5" s="78"/>
      <c r="G5" s="78"/>
      <c r="H5" s="78"/>
      <c r="I5" s="78"/>
      <c r="J5" s="78"/>
    </row>
    <row r="6" spans="1:10" ht="12" customHeight="1" x14ac:dyDescent="0.25">
      <c r="A6" s="3" t="s">
        <v>418</v>
      </c>
    </row>
    <row r="7" spans="1:10" ht="12" customHeight="1" x14ac:dyDescent="0.25">
      <c r="A7" s="2" t="str">
        <f>"Oct "&amp;RIGHT(A6,4)-1</f>
        <v>Oct 2024</v>
      </c>
      <c r="B7" s="11">
        <v>28709400.43</v>
      </c>
      <c r="C7" s="11">
        <v>2900273.32</v>
      </c>
      <c r="D7" s="11">
        <v>31609673.75</v>
      </c>
      <c r="E7" s="11">
        <v>641236233.40999997</v>
      </c>
      <c r="F7" s="11">
        <v>15202312.59</v>
      </c>
      <c r="G7" s="11">
        <v>656438546</v>
      </c>
      <c r="H7" s="11">
        <v>263959.99</v>
      </c>
      <c r="I7" s="11">
        <v>23783341.109999999</v>
      </c>
      <c r="J7" s="11">
        <v>712095520.85000002</v>
      </c>
    </row>
    <row r="8" spans="1:10" ht="12" customHeight="1" x14ac:dyDescent="0.25">
      <c r="A8" s="2" t="str">
        <f>"Nov "&amp;RIGHT(A6,4)-1</f>
        <v>Nov 2024</v>
      </c>
      <c r="B8" s="11">
        <v>22524730.18</v>
      </c>
      <c r="C8" s="11">
        <v>2306078.9900000002</v>
      </c>
      <c r="D8" s="11">
        <v>24830809.170000002</v>
      </c>
      <c r="E8" s="11">
        <v>502588800.19999999</v>
      </c>
      <c r="F8" s="11">
        <v>12022912.130000001</v>
      </c>
      <c r="G8" s="11">
        <v>514611712.32999998</v>
      </c>
      <c r="H8" s="11">
        <v>38885.72</v>
      </c>
      <c r="I8" s="11">
        <v>18336844.100000001</v>
      </c>
      <c r="J8" s="11">
        <v>557818251.32000005</v>
      </c>
    </row>
    <row r="9" spans="1:10" ht="12" customHeight="1" x14ac:dyDescent="0.25">
      <c r="A9" s="2" t="str">
        <f>"Dec "&amp;RIGHT(A6,4)-1</f>
        <v>Dec 2024</v>
      </c>
      <c r="B9" s="11">
        <v>20018007.850000001</v>
      </c>
      <c r="C9" s="11">
        <v>2018558.39</v>
      </c>
      <c r="D9" s="11">
        <v>22036566.239999998</v>
      </c>
      <c r="E9" s="11">
        <v>446539268</v>
      </c>
      <c r="F9" s="11">
        <v>10462975.9</v>
      </c>
      <c r="G9" s="11">
        <v>457002243.89999998</v>
      </c>
      <c r="H9" s="11">
        <v>22066.799999999999</v>
      </c>
      <c r="I9" s="11">
        <v>15971613.01</v>
      </c>
      <c r="J9" s="11">
        <v>495032489.94999999</v>
      </c>
    </row>
    <row r="10" spans="1:10" ht="12" customHeight="1" x14ac:dyDescent="0.25">
      <c r="A10" s="2" t="str">
        <f>"Jan "&amp;RIGHT(A6,4)</f>
        <v>Jan 2025</v>
      </c>
      <c r="B10" s="11">
        <v>23660194.210000001</v>
      </c>
      <c r="C10" s="11">
        <v>2373373.88</v>
      </c>
      <c r="D10" s="11">
        <v>26033568.09</v>
      </c>
      <c r="E10" s="11">
        <v>496781280.62</v>
      </c>
      <c r="F10" s="11">
        <v>11661305.960000001</v>
      </c>
      <c r="G10" s="11">
        <v>508442586.57999998</v>
      </c>
      <c r="H10" s="11">
        <v>199304.22</v>
      </c>
      <c r="I10" s="11">
        <v>18456897.609999999</v>
      </c>
      <c r="J10" s="11">
        <v>553132356.5</v>
      </c>
    </row>
    <row r="11" spans="1:10" ht="12" customHeight="1" x14ac:dyDescent="0.25">
      <c r="A11" s="2" t="str">
        <f>"Feb "&amp;RIGHT(A6,4)</f>
        <v>Feb 2025</v>
      </c>
      <c r="B11" s="11">
        <v>23261040.07</v>
      </c>
      <c r="C11" s="11">
        <v>2314239.15</v>
      </c>
      <c r="D11" s="11">
        <v>25575279.219999999</v>
      </c>
      <c r="E11" s="11">
        <v>525902395.70999998</v>
      </c>
      <c r="F11" s="11">
        <v>12034688.279999999</v>
      </c>
      <c r="G11" s="11">
        <v>537937083.99000001</v>
      </c>
      <c r="H11" s="11">
        <v>12425</v>
      </c>
      <c r="I11" s="11">
        <v>18449705.27</v>
      </c>
      <c r="J11" s="11">
        <v>581974493.48000002</v>
      </c>
    </row>
    <row r="12" spans="1:10" ht="12" customHeight="1" x14ac:dyDescent="0.25">
      <c r="A12" s="2" t="str">
        <f>"Mar "&amp;RIGHT(A6,4)</f>
        <v>Mar 2025</v>
      </c>
      <c r="B12" s="11">
        <v>25715579.949999999</v>
      </c>
      <c r="C12" s="11">
        <v>2503132.67</v>
      </c>
      <c r="D12" s="11">
        <v>28218712.620000001</v>
      </c>
      <c r="E12" s="11">
        <v>543640161.13</v>
      </c>
      <c r="F12" s="11">
        <v>12323847.560000001</v>
      </c>
      <c r="G12" s="11">
        <v>555964008.69000006</v>
      </c>
      <c r="H12" s="11">
        <v>49430.2</v>
      </c>
      <c r="I12" s="11">
        <v>20043741.41</v>
      </c>
      <c r="J12" s="11">
        <v>604275892.91999996</v>
      </c>
    </row>
    <row r="13" spans="1:10" ht="12" customHeight="1" x14ac:dyDescent="0.25">
      <c r="A13" s="2" t="str">
        <f>"Apr "&amp;RIGHT(A6,4)</f>
        <v>Apr 2025</v>
      </c>
      <c r="B13" s="11">
        <v>26799082.329999998</v>
      </c>
      <c r="C13" s="11">
        <v>2660813.5</v>
      </c>
      <c r="D13" s="11">
        <v>29459895.829999998</v>
      </c>
      <c r="E13" s="11">
        <v>584373697.59000003</v>
      </c>
      <c r="F13" s="11">
        <v>13595191.189999999</v>
      </c>
      <c r="G13" s="11">
        <v>597968888.77999997</v>
      </c>
      <c r="H13" s="11">
        <v>391.92</v>
      </c>
      <c r="I13" s="11">
        <v>20978295.73</v>
      </c>
      <c r="J13" s="11">
        <v>648407472.25999999</v>
      </c>
    </row>
    <row r="14" spans="1:10" ht="12" customHeight="1" x14ac:dyDescent="0.25">
      <c r="A14" s="2" t="str">
        <f>"May "&amp;RIGHT(A6,4)</f>
        <v>May 2025</v>
      </c>
      <c r="B14" s="11">
        <v>28015817.73</v>
      </c>
      <c r="C14" s="11">
        <v>2632407.88</v>
      </c>
      <c r="D14" s="11">
        <v>30648225.609999999</v>
      </c>
      <c r="E14" s="11">
        <v>565429939.24000001</v>
      </c>
      <c r="F14" s="11">
        <v>11942404.25</v>
      </c>
      <c r="G14" s="11">
        <v>577372343.49000001</v>
      </c>
      <c r="H14" s="11">
        <v>991179.91</v>
      </c>
      <c r="I14" s="11">
        <v>20917812.34</v>
      </c>
      <c r="J14" s="11">
        <v>629929561.35000002</v>
      </c>
    </row>
    <row r="15" spans="1:10" ht="12" customHeight="1" x14ac:dyDescent="0.25">
      <c r="A15" s="2" t="str">
        <f>"Jun "&amp;RIGHT(A6,4)</f>
        <v>Jun 2025</v>
      </c>
      <c r="B15" s="11">
        <v>7278124.0599999996</v>
      </c>
      <c r="C15" s="11">
        <v>498057.02</v>
      </c>
      <c r="D15" s="11">
        <v>7776181.0800000001</v>
      </c>
      <c r="E15" s="11">
        <v>115354244.76000001</v>
      </c>
      <c r="F15" s="11">
        <v>1527701.06</v>
      </c>
      <c r="G15" s="11">
        <v>116881945.81999999</v>
      </c>
      <c r="H15" s="11">
        <v>28587705.09</v>
      </c>
      <c r="I15" s="11">
        <v>4280858.07</v>
      </c>
      <c r="J15" s="11">
        <v>157526690.06</v>
      </c>
    </row>
    <row r="16" spans="1:10" ht="12" customHeight="1" x14ac:dyDescent="0.25">
      <c r="A16" s="2" t="str">
        <f>"Jul "&amp;RIGHT(A6,4)</f>
        <v>Jul 2025</v>
      </c>
      <c r="B16" s="11">
        <v>749416.75</v>
      </c>
      <c r="C16" s="11">
        <v>51055.92</v>
      </c>
      <c r="D16" s="11">
        <v>800472.67</v>
      </c>
      <c r="E16" s="11">
        <v>22666647.739999998</v>
      </c>
      <c r="F16" s="11">
        <v>138300.93</v>
      </c>
      <c r="G16" s="11">
        <v>22804948.670000002</v>
      </c>
      <c r="H16" s="11">
        <v>16840559.699999999</v>
      </c>
      <c r="I16" s="11">
        <v>333461.06</v>
      </c>
      <c r="J16" s="11">
        <v>40779442.100000001</v>
      </c>
    </row>
    <row r="17" spans="1:10" ht="12" customHeight="1" x14ac:dyDescent="0.25">
      <c r="A17" s="2" t="str">
        <f>"Aug "&amp;RIGHT(A6,4)</f>
        <v>Aug 2025</v>
      </c>
      <c r="B17" s="11">
        <v>9739350.2200000007</v>
      </c>
      <c r="C17" s="11">
        <v>958153.9</v>
      </c>
      <c r="D17" s="11">
        <v>10697504.119999999</v>
      </c>
      <c r="E17" s="11">
        <v>331093369.10000002</v>
      </c>
      <c r="F17" s="11">
        <v>7578578.2800000003</v>
      </c>
      <c r="G17" s="11">
        <v>338671947.38</v>
      </c>
      <c r="H17" s="11">
        <v>1172460.1200000001</v>
      </c>
      <c r="I17" s="11">
        <v>8939174.8200000003</v>
      </c>
      <c r="J17" s="11">
        <v>359481086.44</v>
      </c>
    </row>
    <row r="18" spans="1:10" ht="12" customHeight="1" x14ac:dyDescent="0.25">
      <c r="A18" s="2" t="str">
        <f>"Sep "&amp;RIGHT(A6,4)</f>
        <v>Sep 2025</v>
      </c>
      <c r="B18" s="11">
        <v>26985010.5</v>
      </c>
      <c r="C18" s="11">
        <v>2832174.03</v>
      </c>
      <c r="D18" s="11">
        <v>29817184.530000001</v>
      </c>
      <c r="E18" s="11">
        <v>662319798.66999996</v>
      </c>
      <c r="F18" s="11">
        <v>15470893.18</v>
      </c>
      <c r="G18" s="11">
        <v>677790691.85000002</v>
      </c>
      <c r="H18" s="11">
        <v>14403.06</v>
      </c>
      <c r="I18" s="11">
        <v>22514309.260000002</v>
      </c>
      <c r="J18" s="11">
        <v>730136588.70000005</v>
      </c>
    </row>
    <row r="19" spans="1:10" ht="12" customHeight="1" x14ac:dyDescent="0.25">
      <c r="A19" s="12" t="s">
        <v>55</v>
      </c>
      <c r="B19" s="13">
        <v>243455754.28</v>
      </c>
      <c r="C19" s="13">
        <v>24048318.649999999</v>
      </c>
      <c r="D19" s="13">
        <v>267504072.93000001</v>
      </c>
      <c r="E19" s="13">
        <v>5437925836.1700001</v>
      </c>
      <c r="F19" s="13">
        <v>123961111.31</v>
      </c>
      <c r="G19" s="13">
        <v>5561886947.4799995</v>
      </c>
      <c r="H19" s="13">
        <v>48192771.729999997</v>
      </c>
      <c r="I19" s="13">
        <v>193006053.78999999</v>
      </c>
      <c r="J19" s="13">
        <v>6070589845.9300003</v>
      </c>
    </row>
    <row r="20" spans="1:10" ht="12" customHeight="1" x14ac:dyDescent="0.25">
      <c r="A20" s="14" t="s">
        <v>419</v>
      </c>
      <c r="B20" s="15">
        <v>198703852.75</v>
      </c>
      <c r="C20" s="15">
        <v>19708877.780000001</v>
      </c>
      <c r="D20" s="15">
        <v>218412730.53</v>
      </c>
      <c r="E20" s="15">
        <v>4306491775.8999996</v>
      </c>
      <c r="F20" s="15">
        <v>99245637.859999999</v>
      </c>
      <c r="G20" s="15">
        <v>4405737413.7600002</v>
      </c>
      <c r="H20" s="15">
        <v>1577643.76</v>
      </c>
      <c r="I20" s="15">
        <v>156938250.58000001</v>
      </c>
      <c r="J20" s="15">
        <v>4782666038.6300001</v>
      </c>
    </row>
    <row r="21" spans="1:10" ht="12" customHeight="1" x14ac:dyDescent="0.25">
      <c r="A21" s="3" t="str">
        <f>"FY "&amp;RIGHT(A6,4)+1</f>
        <v>FY 2026</v>
      </c>
    </row>
    <row r="22" spans="1:10" ht="12" customHeight="1" x14ac:dyDescent="0.25">
      <c r="A22" s="2" t="str">
        <f>"Oct "&amp;RIGHT(A6,4)</f>
        <v>Oct 2025</v>
      </c>
      <c r="B22" s="11">
        <v>28222892.829999998</v>
      </c>
      <c r="C22" s="11">
        <v>2823995.86</v>
      </c>
      <c r="D22" s="11">
        <v>31046888.690000001</v>
      </c>
      <c r="E22" s="11">
        <v>667244371.80999994</v>
      </c>
      <c r="F22" s="11">
        <v>15283634.02</v>
      </c>
      <c r="G22" s="11">
        <v>682528005.83000004</v>
      </c>
      <c r="H22" s="11">
        <v>52820.04</v>
      </c>
      <c r="I22" s="11">
        <v>24451984.800000001</v>
      </c>
      <c r="J22" s="11">
        <v>738079699.36000001</v>
      </c>
    </row>
    <row r="23" spans="1:10" ht="12" customHeight="1" x14ac:dyDescent="0.25">
      <c r="A23" s="2" t="str">
        <f>"Nov "&amp;RIGHT(A6,4)</f>
        <v>Nov 2025</v>
      </c>
      <c r="B23" s="11">
        <v>21124757.710000001</v>
      </c>
      <c r="C23" s="11">
        <v>2178412.3199999998</v>
      </c>
      <c r="D23" s="11">
        <v>23303170.030000001</v>
      </c>
      <c r="E23" s="11">
        <v>499357497.06</v>
      </c>
      <c r="F23" s="11">
        <v>11721451.109999999</v>
      </c>
      <c r="G23" s="11">
        <v>511078948.17000002</v>
      </c>
      <c r="H23" s="11">
        <v>0</v>
      </c>
      <c r="I23" s="11">
        <v>18113011.879999999</v>
      </c>
      <c r="J23" s="11">
        <v>552495130.08000004</v>
      </c>
    </row>
    <row r="24" spans="1:10" ht="12" customHeight="1" x14ac:dyDescent="0.25">
      <c r="A24" s="2" t="str">
        <f>"Dec "&amp;RIGHT(A6,4)</f>
        <v>Dec 2025</v>
      </c>
      <c r="B24" s="11">
        <v>19489209.789999999</v>
      </c>
      <c r="C24" s="11">
        <v>1960185.96</v>
      </c>
      <c r="D24" s="11">
        <v>21449395.75</v>
      </c>
      <c r="E24" s="11">
        <v>457146450.91000003</v>
      </c>
      <c r="F24" s="11">
        <v>10553114.869999999</v>
      </c>
      <c r="G24" s="11">
        <v>467699565.77999997</v>
      </c>
      <c r="H24" s="11">
        <v>642852.18000000005</v>
      </c>
      <c r="I24" s="11">
        <v>16330766.109999999</v>
      </c>
      <c r="J24" s="11">
        <v>506122579.81999999</v>
      </c>
    </row>
    <row r="25" spans="1:10" ht="12" customHeight="1" x14ac:dyDescent="0.25">
      <c r="A25" s="2" t="str">
        <f>"Jan "&amp;RIGHT(A6,4)+1</f>
        <v>Jan 2026</v>
      </c>
      <c r="B25" s="11">
        <v>22132245.140000001</v>
      </c>
      <c r="C25" s="11">
        <v>2213604.37</v>
      </c>
      <c r="D25" s="11">
        <v>24345849.510000002</v>
      </c>
      <c r="E25" s="11">
        <v>498121120.04000002</v>
      </c>
      <c r="F25" s="11">
        <v>11475371.060000001</v>
      </c>
      <c r="G25" s="11">
        <v>509596491.10000002</v>
      </c>
      <c r="H25" s="11">
        <v>198445.2</v>
      </c>
      <c r="I25" s="11">
        <v>18227466.140000001</v>
      </c>
      <c r="J25" s="11">
        <v>552368251.95000005</v>
      </c>
    </row>
    <row r="26" spans="1:10" ht="12" customHeight="1" x14ac:dyDescent="0.25">
      <c r="A26" s="2" t="str">
        <f>"Feb "&amp;RIGHT(A6,4)+1</f>
        <v>Feb 2026</v>
      </c>
      <c r="B26" s="11">
        <v>23149334.940000001</v>
      </c>
      <c r="C26" s="11">
        <v>2353920.75</v>
      </c>
      <c r="D26" s="11">
        <v>25503255.690000001</v>
      </c>
      <c r="E26" s="11">
        <v>541256747.78999996</v>
      </c>
      <c r="F26" s="11">
        <v>12863328.77</v>
      </c>
      <c r="G26" s="11">
        <v>554120076.55999994</v>
      </c>
      <c r="H26" s="11">
        <v>33639.480000000003</v>
      </c>
      <c r="I26" s="11">
        <v>19399285.870000001</v>
      </c>
      <c r="J26" s="11">
        <v>599056257.60000002</v>
      </c>
    </row>
    <row r="27" spans="1:10" ht="12" customHeight="1" x14ac:dyDescent="0.25">
      <c r="A27" s="2" t="str">
        <f>"Mar "&amp;RIGHT(A6,4)+1</f>
        <v>Mar 2026</v>
      </c>
      <c r="B27" s="11">
        <v>25897701.52</v>
      </c>
      <c r="C27" s="11">
        <v>2517361.7200000002</v>
      </c>
      <c r="D27" s="11">
        <v>28415063.239999998</v>
      </c>
      <c r="E27" s="11">
        <v>578539768.11000001</v>
      </c>
      <c r="F27" s="11">
        <v>13131030.439999999</v>
      </c>
      <c r="G27" s="11">
        <v>591670798.54999995</v>
      </c>
      <c r="H27" s="11">
        <v>54076.800000000003</v>
      </c>
      <c r="I27" s="11">
        <v>21336075.690000001</v>
      </c>
      <c r="J27" s="11">
        <v>641476014.27999997</v>
      </c>
    </row>
    <row r="28" spans="1:10" ht="12" customHeight="1" x14ac:dyDescent="0.25">
      <c r="A28" s="2" t="str">
        <f>"Apr "&amp;RIGHT(A6,4)+1</f>
        <v>Apr 2026</v>
      </c>
      <c r="B28" s="11">
        <v>26356493.379999999</v>
      </c>
      <c r="C28" s="11">
        <v>2610733.09</v>
      </c>
      <c r="D28" s="11">
        <v>28967226.469999999</v>
      </c>
      <c r="E28" s="11">
        <v>597229441.32000005</v>
      </c>
      <c r="F28" s="11">
        <v>14291669.359999999</v>
      </c>
      <c r="G28" s="11">
        <v>611521110.67999995</v>
      </c>
      <c r="H28" s="11">
        <v>5920.8</v>
      </c>
      <c r="I28" s="11">
        <v>21500007.34</v>
      </c>
      <c r="J28" s="11">
        <v>661994265.28999996</v>
      </c>
    </row>
    <row r="29" spans="1:10" ht="12" customHeight="1" x14ac:dyDescent="0.25">
      <c r="A29" s="2" t="str">
        <f>"May "&amp;RIGHT(A6,4)+1</f>
        <v>May 2026</v>
      </c>
      <c r="B29" s="11">
        <v>26094304.210000001</v>
      </c>
      <c r="C29" s="11">
        <v>2466853.42</v>
      </c>
      <c r="D29" s="11">
        <v>28561157.629999999</v>
      </c>
      <c r="E29" s="11">
        <v>550419946.55999994</v>
      </c>
      <c r="F29" s="11">
        <v>11989051.470000001</v>
      </c>
      <c r="G29" s="11">
        <v>562408998.02999997</v>
      </c>
      <c r="H29" s="11">
        <v>1219667.58</v>
      </c>
      <c r="I29" s="11">
        <v>20550314.93</v>
      </c>
      <c r="J29" s="11">
        <v>612740138.16999996</v>
      </c>
    </row>
    <row r="30" spans="1:10" ht="12" customHeight="1" x14ac:dyDescent="0.25">
      <c r="A30" s="2" t="str">
        <f>"Jun "&amp;RIGHT(A6,4)+1</f>
        <v>Jun 2026</v>
      </c>
      <c r="B30" s="11" t="s">
        <v>417</v>
      </c>
      <c r="C30" s="11" t="s">
        <v>417</v>
      </c>
      <c r="D30" s="11" t="s">
        <v>417</v>
      </c>
      <c r="E30" s="11" t="s">
        <v>417</v>
      </c>
      <c r="F30" s="11" t="s">
        <v>417</v>
      </c>
      <c r="G30" s="11" t="s">
        <v>417</v>
      </c>
      <c r="H30" s="11" t="s">
        <v>417</v>
      </c>
      <c r="I30" s="11" t="s">
        <v>417</v>
      </c>
      <c r="J30" s="11" t="s">
        <v>417</v>
      </c>
    </row>
    <row r="31" spans="1:10" ht="12" customHeight="1" x14ac:dyDescent="0.25">
      <c r="A31" s="2" t="str">
        <f>"Jul "&amp;RIGHT(A6,4)+1</f>
        <v>Jul 2026</v>
      </c>
      <c r="B31" s="11" t="s">
        <v>417</v>
      </c>
      <c r="C31" s="11" t="s">
        <v>417</v>
      </c>
      <c r="D31" s="11" t="s">
        <v>417</v>
      </c>
      <c r="E31" s="11" t="s">
        <v>417</v>
      </c>
      <c r="F31" s="11" t="s">
        <v>417</v>
      </c>
      <c r="G31" s="11" t="s">
        <v>417</v>
      </c>
      <c r="H31" s="11" t="s">
        <v>417</v>
      </c>
      <c r="I31" s="11" t="s">
        <v>417</v>
      </c>
      <c r="J31" s="11" t="s">
        <v>417</v>
      </c>
    </row>
    <row r="32" spans="1:10" ht="12" customHeight="1" x14ac:dyDescent="0.25">
      <c r="A32" s="2" t="str">
        <f>"Aug "&amp;RIGHT(A6,4)+1</f>
        <v>Aug 2026</v>
      </c>
      <c r="B32" s="11" t="s">
        <v>417</v>
      </c>
      <c r="C32" s="11" t="s">
        <v>417</v>
      </c>
      <c r="D32" s="11" t="s">
        <v>417</v>
      </c>
      <c r="E32" s="11" t="s">
        <v>417</v>
      </c>
      <c r="F32" s="11" t="s">
        <v>417</v>
      </c>
      <c r="G32" s="11" t="s">
        <v>417</v>
      </c>
      <c r="H32" s="11" t="s">
        <v>417</v>
      </c>
      <c r="I32" s="11" t="s">
        <v>417</v>
      </c>
      <c r="J32" s="11" t="s">
        <v>417</v>
      </c>
    </row>
    <row r="33" spans="1:10" ht="12" customHeight="1" x14ac:dyDescent="0.25">
      <c r="A33" s="2" t="str">
        <f>"Sep "&amp;RIGHT(A6,4)+1</f>
        <v>Sep 2026</v>
      </c>
      <c r="B33" s="11" t="s">
        <v>417</v>
      </c>
      <c r="C33" s="11" t="s">
        <v>417</v>
      </c>
      <c r="D33" s="11" t="s">
        <v>417</v>
      </c>
      <c r="E33" s="11" t="s">
        <v>417</v>
      </c>
      <c r="F33" s="11" t="s">
        <v>417</v>
      </c>
      <c r="G33" s="11" t="s">
        <v>417</v>
      </c>
      <c r="H33" s="11" t="s">
        <v>417</v>
      </c>
      <c r="I33" s="11" t="s">
        <v>417</v>
      </c>
      <c r="J33" s="11" t="s">
        <v>417</v>
      </c>
    </row>
    <row r="34" spans="1:10" ht="12" customHeight="1" x14ac:dyDescent="0.25">
      <c r="A34" s="12" t="s">
        <v>55</v>
      </c>
      <c r="B34" s="13">
        <v>192466939.52000001</v>
      </c>
      <c r="C34" s="13">
        <v>19125067.489999998</v>
      </c>
      <c r="D34" s="13">
        <v>211592007.00999999</v>
      </c>
      <c r="E34" s="13">
        <v>4389315343.6000004</v>
      </c>
      <c r="F34" s="13">
        <v>101308651.09999999</v>
      </c>
      <c r="G34" s="13">
        <v>4490623994.6999998</v>
      </c>
      <c r="H34" s="13">
        <v>2207422.08</v>
      </c>
      <c r="I34" s="13">
        <v>159908912.75999999</v>
      </c>
      <c r="J34" s="13">
        <v>4864332336.5500002</v>
      </c>
    </row>
    <row r="35" spans="1:10" ht="12" customHeight="1" x14ac:dyDescent="0.25">
      <c r="A35" s="14" t="str">
        <f>"Total "&amp;MID(A20,7,LEN(A20)-13)&amp;" Months"</f>
        <v>Total 8 Months</v>
      </c>
      <c r="B35" s="15">
        <v>192466939.52000001</v>
      </c>
      <c r="C35" s="15">
        <v>19125067.489999998</v>
      </c>
      <c r="D35" s="15">
        <v>211592007.00999999</v>
      </c>
      <c r="E35" s="15">
        <v>4389315343.6000004</v>
      </c>
      <c r="F35" s="15">
        <v>101308651.09999999</v>
      </c>
      <c r="G35" s="15">
        <v>4490623994.6999998</v>
      </c>
      <c r="H35" s="15">
        <v>2207422.08</v>
      </c>
      <c r="I35" s="15">
        <v>159908912.75999999</v>
      </c>
      <c r="J35" s="15">
        <v>4864332336.5500002</v>
      </c>
    </row>
    <row r="36" spans="1:10" ht="12" customHeight="1" x14ac:dyDescent="0.25">
      <c r="A36" s="78"/>
      <c r="B36" s="78"/>
      <c r="C36" s="78"/>
      <c r="D36" s="78"/>
      <c r="E36" s="78"/>
      <c r="F36" s="78"/>
      <c r="G36" s="78"/>
      <c r="H36" s="78"/>
      <c r="I36" s="78"/>
      <c r="J36" s="78"/>
    </row>
    <row r="37" spans="1:10" ht="70.05" customHeight="1" x14ac:dyDescent="0.25">
      <c r="A37" s="89" t="s">
        <v>431</v>
      </c>
      <c r="B37" s="89"/>
      <c r="C37" s="89"/>
      <c r="D37" s="89"/>
      <c r="E37" s="89"/>
      <c r="F37" s="89"/>
      <c r="G37" s="89"/>
      <c r="H37" s="89"/>
      <c r="I37" s="89"/>
      <c r="J37" s="89"/>
    </row>
  </sheetData>
  <mergeCells count="11">
    <mergeCell ref="A37:J37"/>
    <mergeCell ref="I3:I4"/>
    <mergeCell ref="A3:A4"/>
    <mergeCell ref="B3:D3"/>
    <mergeCell ref="E3:G3"/>
    <mergeCell ref="H3:H4"/>
    <mergeCell ref="A1:I1"/>
    <mergeCell ref="A2:I2"/>
    <mergeCell ref="J3:J4"/>
    <mergeCell ref="B5:J5"/>
    <mergeCell ref="A36:J36"/>
  </mergeCells>
  <phoneticPr fontId="0" type="noConversion"/>
  <pageMargins left="0.75" right="0.5" top="0.75" bottom="0.5" header="0.5" footer="0.25"/>
  <pageSetup scale="37"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pageSetUpPr fitToPage="1"/>
  </sheetPr>
  <dimension ref="A1:J37"/>
  <sheetViews>
    <sheetView showGridLines="0" workbookViewId="0">
      <selection sqref="A1:I1"/>
    </sheetView>
  </sheetViews>
  <sheetFormatPr defaultRowHeight="13.2" x14ac:dyDescent="0.25"/>
  <cols>
    <col min="1" max="10" width="11.44140625" customWidth="1"/>
  </cols>
  <sheetData>
    <row r="1" spans="1:10" ht="12" customHeight="1" x14ac:dyDescent="0.25">
      <c r="A1" s="79" t="s">
        <v>439</v>
      </c>
      <c r="B1" s="79"/>
      <c r="C1" s="79"/>
      <c r="D1" s="79"/>
      <c r="E1" s="79"/>
      <c r="F1" s="79"/>
      <c r="G1" s="79"/>
      <c r="H1" s="79"/>
      <c r="I1" s="79"/>
      <c r="J1" s="75">
        <v>46248</v>
      </c>
    </row>
    <row r="2" spans="1:10" ht="12" customHeight="1" x14ac:dyDescent="0.25">
      <c r="A2" s="81" t="s">
        <v>94</v>
      </c>
      <c r="B2" s="81"/>
      <c r="C2" s="81"/>
      <c r="D2" s="81"/>
      <c r="E2" s="81"/>
      <c r="F2" s="81"/>
      <c r="G2" s="81"/>
      <c r="H2" s="81"/>
      <c r="I2" s="81"/>
      <c r="J2" s="1"/>
    </row>
    <row r="3" spans="1:10" ht="24" customHeight="1" x14ac:dyDescent="0.25">
      <c r="A3" s="83" t="s">
        <v>50</v>
      </c>
      <c r="B3" s="87" t="s">
        <v>202</v>
      </c>
      <c r="C3" s="87"/>
      <c r="D3" s="86"/>
      <c r="E3" s="87" t="s">
        <v>204</v>
      </c>
      <c r="F3" s="87"/>
      <c r="G3" s="86"/>
      <c r="H3" s="87" t="s">
        <v>55</v>
      </c>
      <c r="I3" s="87"/>
      <c r="J3" s="87"/>
    </row>
    <row r="4" spans="1:10" ht="24" customHeight="1" x14ac:dyDescent="0.25">
      <c r="A4" s="84"/>
      <c r="B4" s="10" t="s">
        <v>203</v>
      </c>
      <c r="C4" s="10" t="s">
        <v>95</v>
      </c>
      <c r="D4" s="10" t="s">
        <v>96</v>
      </c>
      <c r="E4" s="10" t="s">
        <v>97</v>
      </c>
      <c r="F4" s="10" t="s">
        <v>95</v>
      </c>
      <c r="G4" s="10" t="s">
        <v>96</v>
      </c>
      <c r="H4" s="10" t="s">
        <v>97</v>
      </c>
      <c r="I4" s="10" t="s">
        <v>95</v>
      </c>
      <c r="J4" s="9" t="s">
        <v>96</v>
      </c>
    </row>
    <row r="5" spans="1:10" ht="12" customHeight="1" x14ac:dyDescent="0.25">
      <c r="A5" s="1"/>
      <c r="B5" s="78" t="str">
        <f>REPT("-",101)&amp;" Number "&amp;REPT("-",101)</f>
        <v>----------------------------------------------------------------------------------------------------- Number -----------------------------------------------------------------------------------------------------</v>
      </c>
      <c r="C5" s="78"/>
      <c r="D5" s="78"/>
      <c r="E5" s="78"/>
      <c r="F5" s="78"/>
      <c r="G5" s="78"/>
      <c r="H5" s="78"/>
      <c r="I5" s="78"/>
      <c r="J5" s="78"/>
    </row>
    <row r="6" spans="1:10" ht="12" customHeight="1" x14ac:dyDescent="0.25">
      <c r="A6" s="3" t="s">
        <v>418</v>
      </c>
    </row>
    <row r="7" spans="1:10" ht="12" customHeight="1" x14ac:dyDescent="0.25">
      <c r="A7" s="2" t="str">
        <f>"Oct "&amp;RIGHT(A6,4)-1</f>
        <v>Oct 2024</v>
      </c>
      <c r="B7" s="11" t="s">
        <v>417</v>
      </c>
      <c r="C7" s="11" t="s">
        <v>417</v>
      </c>
      <c r="D7" s="11" t="s">
        <v>417</v>
      </c>
      <c r="E7" s="11" t="s">
        <v>417</v>
      </c>
      <c r="F7" s="11" t="s">
        <v>417</v>
      </c>
      <c r="G7" s="11" t="s">
        <v>417</v>
      </c>
      <c r="H7" s="11" t="s">
        <v>417</v>
      </c>
      <c r="I7" s="11" t="s">
        <v>417</v>
      </c>
      <c r="J7" s="11" t="s">
        <v>417</v>
      </c>
    </row>
    <row r="8" spans="1:10" ht="12" customHeight="1" x14ac:dyDescent="0.25">
      <c r="A8" s="2" t="str">
        <f>"Nov "&amp;RIGHT(A6,4)-1</f>
        <v>Nov 2024</v>
      </c>
      <c r="B8" s="11" t="s">
        <v>417</v>
      </c>
      <c r="C8" s="11" t="s">
        <v>417</v>
      </c>
      <c r="D8" s="11" t="s">
        <v>417</v>
      </c>
      <c r="E8" s="11" t="s">
        <v>417</v>
      </c>
      <c r="F8" s="11" t="s">
        <v>417</v>
      </c>
      <c r="G8" s="11" t="s">
        <v>417</v>
      </c>
      <c r="H8" s="11" t="s">
        <v>417</v>
      </c>
      <c r="I8" s="11" t="s">
        <v>417</v>
      </c>
      <c r="J8" s="11" t="s">
        <v>417</v>
      </c>
    </row>
    <row r="9" spans="1:10" ht="12" customHeight="1" x14ac:dyDescent="0.25">
      <c r="A9" s="2" t="str">
        <f>"Dec "&amp;RIGHT(A6,4)-1</f>
        <v>Dec 2024</v>
      </c>
      <c r="B9" s="11">
        <v>489</v>
      </c>
      <c r="C9" s="11">
        <v>67693</v>
      </c>
      <c r="D9" s="11">
        <v>593191</v>
      </c>
      <c r="E9" s="11">
        <v>17517</v>
      </c>
      <c r="F9" s="11">
        <v>69691</v>
      </c>
      <c r="G9" s="11">
        <v>4528534</v>
      </c>
      <c r="H9" s="11">
        <v>18006</v>
      </c>
      <c r="I9" s="11">
        <v>137384</v>
      </c>
      <c r="J9" s="11">
        <v>5121725</v>
      </c>
    </row>
    <row r="10" spans="1:10" ht="12" customHeight="1" x14ac:dyDescent="0.25">
      <c r="A10" s="2" t="str">
        <f>"Jan "&amp;RIGHT(A6,4)</f>
        <v>Jan 2025</v>
      </c>
      <c r="B10" s="11" t="s">
        <v>417</v>
      </c>
      <c r="C10" s="11" t="s">
        <v>417</v>
      </c>
      <c r="D10" s="11" t="s">
        <v>417</v>
      </c>
      <c r="E10" s="11" t="s">
        <v>417</v>
      </c>
      <c r="F10" s="11" t="s">
        <v>417</v>
      </c>
      <c r="G10" s="11" t="s">
        <v>417</v>
      </c>
      <c r="H10" s="11" t="s">
        <v>417</v>
      </c>
      <c r="I10" s="11" t="s">
        <v>417</v>
      </c>
      <c r="J10" s="11" t="s">
        <v>417</v>
      </c>
    </row>
    <row r="11" spans="1:10" ht="12" customHeight="1" x14ac:dyDescent="0.25">
      <c r="A11" s="2" t="str">
        <f>"Feb "&amp;RIGHT(A6,4)</f>
        <v>Feb 2025</v>
      </c>
      <c r="B11" s="11" t="s">
        <v>417</v>
      </c>
      <c r="C11" s="11" t="s">
        <v>417</v>
      </c>
      <c r="D11" s="11" t="s">
        <v>417</v>
      </c>
      <c r="E11" s="11" t="s">
        <v>417</v>
      </c>
      <c r="F11" s="11" t="s">
        <v>417</v>
      </c>
      <c r="G11" s="11" t="s">
        <v>417</v>
      </c>
      <c r="H11" s="11" t="s">
        <v>417</v>
      </c>
      <c r="I11" s="11" t="s">
        <v>417</v>
      </c>
      <c r="J11" s="11" t="s">
        <v>417</v>
      </c>
    </row>
    <row r="12" spans="1:10" ht="12" customHeight="1" x14ac:dyDescent="0.25">
      <c r="A12" s="2" t="str">
        <f>"Mar "&amp;RIGHT(A6,4)</f>
        <v>Mar 2025</v>
      </c>
      <c r="B12" s="11">
        <v>483</v>
      </c>
      <c r="C12" s="11">
        <v>67784</v>
      </c>
      <c r="D12" s="11">
        <v>691548</v>
      </c>
      <c r="E12" s="11">
        <v>17654</v>
      </c>
      <c r="F12" s="11">
        <v>71149</v>
      </c>
      <c r="G12" s="11">
        <v>4816019</v>
      </c>
      <c r="H12" s="11">
        <v>18137</v>
      </c>
      <c r="I12" s="11">
        <v>138933</v>
      </c>
      <c r="J12" s="11">
        <v>5507567</v>
      </c>
    </row>
    <row r="13" spans="1:10" ht="12" customHeight="1" x14ac:dyDescent="0.25">
      <c r="A13" s="2" t="str">
        <f>"Apr "&amp;RIGHT(A6,4)</f>
        <v>Apr 2025</v>
      </c>
      <c r="B13" s="11" t="s">
        <v>417</v>
      </c>
      <c r="C13" s="11" t="s">
        <v>417</v>
      </c>
      <c r="D13" s="11" t="s">
        <v>417</v>
      </c>
      <c r="E13" s="11" t="s">
        <v>417</v>
      </c>
      <c r="F13" s="11" t="s">
        <v>417</v>
      </c>
      <c r="G13" s="11" t="s">
        <v>417</v>
      </c>
      <c r="H13" s="11" t="s">
        <v>417</v>
      </c>
      <c r="I13" s="11" t="s">
        <v>417</v>
      </c>
      <c r="J13" s="11" t="s">
        <v>417</v>
      </c>
    </row>
    <row r="14" spans="1:10" ht="12" customHeight="1" x14ac:dyDescent="0.25">
      <c r="A14" s="2" t="str">
        <f>"May "&amp;RIGHT(A6,4)</f>
        <v>May 2025</v>
      </c>
      <c r="B14" s="11" t="s">
        <v>417</v>
      </c>
      <c r="C14" s="11" t="s">
        <v>417</v>
      </c>
      <c r="D14" s="11" t="s">
        <v>417</v>
      </c>
      <c r="E14" s="11" t="s">
        <v>417</v>
      </c>
      <c r="F14" s="11" t="s">
        <v>417</v>
      </c>
      <c r="G14" s="11" t="s">
        <v>417</v>
      </c>
      <c r="H14" s="11" t="s">
        <v>417</v>
      </c>
      <c r="I14" s="11" t="s">
        <v>417</v>
      </c>
      <c r="J14" s="11" t="s">
        <v>417</v>
      </c>
    </row>
    <row r="15" spans="1:10" ht="12" customHeight="1" x14ac:dyDescent="0.25">
      <c r="A15" s="2" t="str">
        <f>"Jun "&amp;RIGHT(A6,4)</f>
        <v>Jun 2025</v>
      </c>
      <c r="B15" s="11">
        <v>480</v>
      </c>
      <c r="C15" s="11">
        <v>69416</v>
      </c>
      <c r="D15" s="11">
        <v>616454</v>
      </c>
      <c r="E15" s="11">
        <v>15542</v>
      </c>
      <c r="F15" s="11">
        <v>48247</v>
      </c>
      <c r="G15" s="11">
        <v>2408806</v>
      </c>
      <c r="H15" s="11">
        <v>16022</v>
      </c>
      <c r="I15" s="11">
        <v>117663</v>
      </c>
      <c r="J15" s="11">
        <v>3025260</v>
      </c>
    </row>
    <row r="16" spans="1:10" ht="12" customHeight="1" x14ac:dyDescent="0.25">
      <c r="A16" s="2" t="str">
        <f>"Jul "&amp;RIGHT(A6,4)</f>
        <v>Jul 2025</v>
      </c>
      <c r="B16" s="11" t="s">
        <v>417</v>
      </c>
      <c r="C16" s="11" t="s">
        <v>417</v>
      </c>
      <c r="D16" s="11" t="s">
        <v>417</v>
      </c>
      <c r="E16" s="11" t="s">
        <v>417</v>
      </c>
      <c r="F16" s="11" t="s">
        <v>417</v>
      </c>
      <c r="G16" s="11" t="s">
        <v>417</v>
      </c>
      <c r="H16" s="11" t="s">
        <v>417</v>
      </c>
      <c r="I16" s="11" t="s">
        <v>417</v>
      </c>
      <c r="J16" s="11" t="s">
        <v>417</v>
      </c>
    </row>
    <row r="17" spans="1:10" ht="12" customHeight="1" x14ac:dyDescent="0.25">
      <c r="A17" s="2" t="str">
        <f>"Aug "&amp;RIGHT(A6,4)</f>
        <v>Aug 2025</v>
      </c>
      <c r="B17" s="11" t="s">
        <v>417</v>
      </c>
      <c r="C17" s="11" t="s">
        <v>417</v>
      </c>
      <c r="D17" s="11" t="s">
        <v>417</v>
      </c>
      <c r="E17" s="11" t="s">
        <v>417</v>
      </c>
      <c r="F17" s="11" t="s">
        <v>417</v>
      </c>
      <c r="G17" s="11" t="s">
        <v>417</v>
      </c>
      <c r="H17" s="11" t="s">
        <v>417</v>
      </c>
      <c r="I17" s="11" t="s">
        <v>417</v>
      </c>
      <c r="J17" s="11" t="s">
        <v>417</v>
      </c>
    </row>
    <row r="18" spans="1:10" ht="12" customHeight="1" x14ac:dyDescent="0.25">
      <c r="A18" s="2" t="str">
        <f>"Sep "&amp;RIGHT(A6,4)</f>
        <v>Sep 2025</v>
      </c>
      <c r="B18" s="11">
        <v>483</v>
      </c>
      <c r="C18" s="11">
        <v>66480</v>
      </c>
      <c r="D18" s="11">
        <v>646892</v>
      </c>
      <c r="E18" s="11">
        <v>17239</v>
      </c>
      <c r="F18" s="11">
        <v>66974</v>
      </c>
      <c r="G18" s="11">
        <v>4528799</v>
      </c>
      <c r="H18" s="11">
        <v>17722</v>
      </c>
      <c r="I18" s="11">
        <v>133454</v>
      </c>
      <c r="J18" s="11">
        <v>5175691</v>
      </c>
    </row>
    <row r="19" spans="1:10" ht="12" customHeight="1" x14ac:dyDescent="0.25">
      <c r="A19" s="12" t="s">
        <v>55</v>
      </c>
      <c r="B19" s="13">
        <v>483.75</v>
      </c>
      <c r="C19" s="13">
        <v>67843.25</v>
      </c>
      <c r="D19" s="13">
        <v>637021.25</v>
      </c>
      <c r="E19" s="13">
        <v>16988</v>
      </c>
      <c r="F19" s="13">
        <v>64015.25</v>
      </c>
      <c r="G19" s="13">
        <v>4070539.5</v>
      </c>
      <c r="H19" s="13">
        <v>17471.75</v>
      </c>
      <c r="I19" s="13">
        <v>131858.5</v>
      </c>
      <c r="J19" s="13">
        <v>4707560.75</v>
      </c>
    </row>
    <row r="20" spans="1:10" ht="12" customHeight="1" x14ac:dyDescent="0.25">
      <c r="A20" s="14" t="s">
        <v>419</v>
      </c>
      <c r="B20" s="15">
        <v>486</v>
      </c>
      <c r="C20" s="15">
        <v>67738.5</v>
      </c>
      <c r="D20" s="15">
        <v>642369.5</v>
      </c>
      <c r="E20" s="15">
        <v>17585.5</v>
      </c>
      <c r="F20" s="15">
        <v>70420</v>
      </c>
      <c r="G20" s="15">
        <v>4672276.5</v>
      </c>
      <c r="H20" s="15">
        <v>18071.5</v>
      </c>
      <c r="I20" s="15">
        <v>138158.5</v>
      </c>
      <c r="J20" s="15">
        <v>5314646</v>
      </c>
    </row>
    <row r="21" spans="1:10" ht="12" customHeight="1" x14ac:dyDescent="0.25">
      <c r="A21" s="3" t="str">
        <f>"FY "&amp;RIGHT(A6,4)+1</f>
        <v>FY 2026</v>
      </c>
    </row>
    <row r="22" spans="1:10" ht="12" customHeight="1" x14ac:dyDescent="0.25">
      <c r="A22" s="2" t="str">
        <f>"Oct "&amp;RIGHT(A6,4)</f>
        <v>Oct 2025</v>
      </c>
      <c r="B22" s="11" t="s">
        <v>417</v>
      </c>
      <c r="C22" s="11" t="s">
        <v>417</v>
      </c>
      <c r="D22" s="11" t="s">
        <v>417</v>
      </c>
      <c r="E22" s="11" t="s">
        <v>417</v>
      </c>
      <c r="F22" s="11" t="s">
        <v>417</v>
      </c>
      <c r="G22" s="11" t="s">
        <v>417</v>
      </c>
      <c r="H22" s="11" t="s">
        <v>417</v>
      </c>
      <c r="I22" s="11" t="s">
        <v>417</v>
      </c>
      <c r="J22" s="11" t="s">
        <v>417</v>
      </c>
    </row>
    <row r="23" spans="1:10" ht="12" customHeight="1" x14ac:dyDescent="0.25">
      <c r="A23" s="2" t="str">
        <f>"Nov "&amp;RIGHT(A6,4)</f>
        <v>Nov 2025</v>
      </c>
      <c r="B23" s="11" t="s">
        <v>417</v>
      </c>
      <c r="C23" s="11" t="s">
        <v>417</v>
      </c>
      <c r="D23" s="11" t="s">
        <v>417</v>
      </c>
      <c r="E23" s="11" t="s">
        <v>417</v>
      </c>
      <c r="F23" s="11" t="s">
        <v>417</v>
      </c>
      <c r="G23" s="11" t="s">
        <v>417</v>
      </c>
      <c r="H23" s="11" t="s">
        <v>417</v>
      </c>
      <c r="I23" s="11" t="s">
        <v>417</v>
      </c>
      <c r="J23" s="11" t="s">
        <v>417</v>
      </c>
    </row>
    <row r="24" spans="1:10" ht="12" customHeight="1" x14ac:dyDescent="0.25">
      <c r="A24" s="2" t="str">
        <f>"Dec "&amp;RIGHT(A6,4)</f>
        <v>Dec 2025</v>
      </c>
      <c r="B24" s="11">
        <v>473</v>
      </c>
      <c r="C24" s="11">
        <v>67880</v>
      </c>
      <c r="D24" s="11">
        <v>581206</v>
      </c>
      <c r="E24" s="11">
        <v>17284</v>
      </c>
      <c r="F24" s="11">
        <v>69583</v>
      </c>
      <c r="G24" s="11">
        <v>4793819</v>
      </c>
      <c r="H24" s="11">
        <v>17757</v>
      </c>
      <c r="I24" s="11">
        <v>137463</v>
      </c>
      <c r="J24" s="11">
        <v>5375025</v>
      </c>
    </row>
    <row r="25" spans="1:10" ht="12" customHeight="1" x14ac:dyDescent="0.25">
      <c r="A25" s="2" t="str">
        <f>"Jan "&amp;RIGHT(A6,4)+1</f>
        <v>Jan 2026</v>
      </c>
      <c r="B25" s="11" t="s">
        <v>417</v>
      </c>
      <c r="C25" s="11" t="s">
        <v>417</v>
      </c>
      <c r="D25" s="11" t="s">
        <v>417</v>
      </c>
      <c r="E25" s="11" t="s">
        <v>417</v>
      </c>
      <c r="F25" s="11" t="s">
        <v>417</v>
      </c>
      <c r="G25" s="11" t="s">
        <v>417</v>
      </c>
      <c r="H25" s="11" t="s">
        <v>417</v>
      </c>
      <c r="I25" s="11" t="s">
        <v>417</v>
      </c>
      <c r="J25" s="11" t="s">
        <v>417</v>
      </c>
    </row>
    <row r="26" spans="1:10" ht="12" customHeight="1" x14ac:dyDescent="0.25">
      <c r="A26" s="2" t="str">
        <f>"Feb "&amp;RIGHT(A6,4)+1</f>
        <v>Feb 2026</v>
      </c>
      <c r="B26" s="11" t="s">
        <v>417</v>
      </c>
      <c r="C26" s="11" t="s">
        <v>417</v>
      </c>
      <c r="D26" s="11" t="s">
        <v>417</v>
      </c>
      <c r="E26" s="11" t="s">
        <v>417</v>
      </c>
      <c r="F26" s="11" t="s">
        <v>417</v>
      </c>
      <c r="G26" s="11" t="s">
        <v>417</v>
      </c>
      <c r="H26" s="11" t="s">
        <v>417</v>
      </c>
      <c r="I26" s="11" t="s">
        <v>417</v>
      </c>
      <c r="J26" s="11" t="s">
        <v>417</v>
      </c>
    </row>
    <row r="27" spans="1:10" ht="12" customHeight="1" x14ac:dyDescent="0.25">
      <c r="A27" s="2" t="str">
        <f>"Mar "&amp;RIGHT(A6,4)+1</f>
        <v>Mar 2026</v>
      </c>
      <c r="B27" s="11">
        <v>473</v>
      </c>
      <c r="C27" s="11">
        <v>65489</v>
      </c>
      <c r="D27" s="11">
        <v>616033</v>
      </c>
      <c r="E27" s="11">
        <v>17371</v>
      </c>
      <c r="F27" s="11">
        <v>70753</v>
      </c>
      <c r="G27" s="11">
        <v>5041603</v>
      </c>
      <c r="H27" s="11">
        <v>17844</v>
      </c>
      <c r="I27" s="11">
        <v>136242</v>
      </c>
      <c r="J27" s="11">
        <v>5657636</v>
      </c>
    </row>
    <row r="28" spans="1:10" ht="12" customHeight="1" x14ac:dyDescent="0.25">
      <c r="A28" s="2" t="str">
        <f>"Apr "&amp;RIGHT(A6,4)+1</f>
        <v>Apr 2026</v>
      </c>
      <c r="B28" s="11" t="s">
        <v>417</v>
      </c>
      <c r="C28" s="11" t="s">
        <v>417</v>
      </c>
      <c r="D28" s="11" t="s">
        <v>417</v>
      </c>
      <c r="E28" s="11" t="s">
        <v>417</v>
      </c>
      <c r="F28" s="11" t="s">
        <v>417</v>
      </c>
      <c r="G28" s="11" t="s">
        <v>417</v>
      </c>
      <c r="H28" s="11" t="s">
        <v>417</v>
      </c>
      <c r="I28" s="11" t="s">
        <v>417</v>
      </c>
      <c r="J28" s="11" t="s">
        <v>417</v>
      </c>
    </row>
    <row r="29" spans="1:10" ht="12" customHeight="1" x14ac:dyDescent="0.25">
      <c r="A29" s="2" t="str">
        <f>"May "&amp;RIGHT(A6,4)+1</f>
        <v>May 2026</v>
      </c>
      <c r="B29" s="11" t="s">
        <v>417</v>
      </c>
      <c r="C29" s="11" t="s">
        <v>417</v>
      </c>
      <c r="D29" s="11" t="s">
        <v>417</v>
      </c>
      <c r="E29" s="11" t="s">
        <v>417</v>
      </c>
      <c r="F29" s="11" t="s">
        <v>417</v>
      </c>
      <c r="G29" s="11" t="s">
        <v>417</v>
      </c>
      <c r="H29" s="11" t="s">
        <v>417</v>
      </c>
      <c r="I29" s="11" t="s">
        <v>417</v>
      </c>
      <c r="J29" s="11" t="s">
        <v>417</v>
      </c>
    </row>
    <row r="30" spans="1:10" ht="12" customHeight="1" x14ac:dyDescent="0.25">
      <c r="A30" s="2" t="str">
        <f>"Jun "&amp;RIGHT(A6,4)+1</f>
        <v>Jun 2026</v>
      </c>
      <c r="B30" s="11" t="s">
        <v>417</v>
      </c>
      <c r="C30" s="11" t="s">
        <v>417</v>
      </c>
      <c r="D30" s="11" t="s">
        <v>417</v>
      </c>
      <c r="E30" s="11" t="s">
        <v>417</v>
      </c>
      <c r="F30" s="11" t="s">
        <v>417</v>
      </c>
      <c r="G30" s="11" t="s">
        <v>417</v>
      </c>
      <c r="H30" s="11" t="s">
        <v>417</v>
      </c>
      <c r="I30" s="11" t="s">
        <v>417</v>
      </c>
      <c r="J30" s="11" t="s">
        <v>417</v>
      </c>
    </row>
    <row r="31" spans="1:10" ht="12" customHeight="1" x14ac:dyDescent="0.25">
      <c r="A31" s="2" t="str">
        <f>"Jul "&amp;RIGHT(A6,4)+1</f>
        <v>Jul 2026</v>
      </c>
      <c r="B31" s="11" t="s">
        <v>417</v>
      </c>
      <c r="C31" s="11" t="s">
        <v>417</v>
      </c>
      <c r="D31" s="11" t="s">
        <v>417</v>
      </c>
      <c r="E31" s="11" t="s">
        <v>417</v>
      </c>
      <c r="F31" s="11" t="s">
        <v>417</v>
      </c>
      <c r="G31" s="11" t="s">
        <v>417</v>
      </c>
      <c r="H31" s="11" t="s">
        <v>417</v>
      </c>
      <c r="I31" s="11" t="s">
        <v>417</v>
      </c>
      <c r="J31" s="11" t="s">
        <v>417</v>
      </c>
    </row>
    <row r="32" spans="1:10" ht="12" customHeight="1" x14ac:dyDescent="0.25">
      <c r="A32" s="2" t="str">
        <f>"Aug "&amp;RIGHT(A6,4)+1</f>
        <v>Aug 2026</v>
      </c>
      <c r="B32" s="11" t="s">
        <v>417</v>
      </c>
      <c r="C32" s="11" t="s">
        <v>417</v>
      </c>
      <c r="D32" s="11" t="s">
        <v>417</v>
      </c>
      <c r="E32" s="11" t="s">
        <v>417</v>
      </c>
      <c r="F32" s="11" t="s">
        <v>417</v>
      </c>
      <c r="G32" s="11" t="s">
        <v>417</v>
      </c>
      <c r="H32" s="11" t="s">
        <v>417</v>
      </c>
      <c r="I32" s="11" t="s">
        <v>417</v>
      </c>
      <c r="J32" s="11" t="s">
        <v>417</v>
      </c>
    </row>
    <row r="33" spans="1:10" ht="12" customHeight="1" x14ac:dyDescent="0.25">
      <c r="A33" s="2" t="str">
        <f>"Sep "&amp;RIGHT(A6,4)+1</f>
        <v>Sep 2026</v>
      </c>
      <c r="B33" s="11" t="s">
        <v>417</v>
      </c>
      <c r="C33" s="11" t="s">
        <v>417</v>
      </c>
      <c r="D33" s="11" t="s">
        <v>417</v>
      </c>
      <c r="E33" s="11" t="s">
        <v>417</v>
      </c>
      <c r="F33" s="11" t="s">
        <v>417</v>
      </c>
      <c r="G33" s="11" t="s">
        <v>417</v>
      </c>
      <c r="H33" s="11" t="s">
        <v>417</v>
      </c>
      <c r="I33" s="11" t="s">
        <v>417</v>
      </c>
      <c r="J33" s="11" t="s">
        <v>417</v>
      </c>
    </row>
    <row r="34" spans="1:10" ht="12" customHeight="1" x14ac:dyDescent="0.25">
      <c r="A34" s="12" t="s">
        <v>55</v>
      </c>
      <c r="B34" s="13">
        <v>473</v>
      </c>
      <c r="C34" s="13">
        <v>66684.5</v>
      </c>
      <c r="D34" s="13">
        <v>598619.5</v>
      </c>
      <c r="E34" s="13">
        <v>17327.5</v>
      </c>
      <c r="F34" s="13">
        <v>70168</v>
      </c>
      <c r="G34" s="13">
        <v>4917711</v>
      </c>
      <c r="H34" s="13">
        <v>17800.5</v>
      </c>
      <c r="I34" s="13">
        <v>136852.5</v>
      </c>
      <c r="J34" s="13">
        <v>5516330.5</v>
      </c>
    </row>
    <row r="35" spans="1:10" ht="12" customHeight="1" x14ac:dyDescent="0.25">
      <c r="A35" s="14" t="str">
        <f>"Total "&amp;MID(A20,7,LEN(A20)-13)&amp;" Months"</f>
        <v>Total 8 Months</v>
      </c>
      <c r="B35" s="15">
        <v>473</v>
      </c>
      <c r="C35" s="15">
        <v>66684.5</v>
      </c>
      <c r="D35" s="15">
        <v>598619.5</v>
      </c>
      <c r="E35" s="15">
        <v>17327.5</v>
      </c>
      <c r="F35" s="15">
        <v>70168</v>
      </c>
      <c r="G35" s="15">
        <v>4917711</v>
      </c>
      <c r="H35" s="15">
        <v>17800.5</v>
      </c>
      <c r="I35" s="15">
        <v>136852.5</v>
      </c>
      <c r="J35" s="15">
        <v>5516330.5</v>
      </c>
    </row>
    <row r="36" spans="1:10" ht="12" customHeight="1" x14ac:dyDescent="0.25">
      <c r="A36" s="78"/>
      <c r="B36" s="78"/>
      <c r="C36" s="78"/>
      <c r="D36" s="78"/>
      <c r="E36" s="78"/>
      <c r="F36" s="78"/>
      <c r="G36" s="78"/>
      <c r="H36" s="78"/>
      <c r="I36" s="78"/>
      <c r="J36" s="78"/>
    </row>
    <row r="37" spans="1:10" ht="100.05" customHeight="1" x14ac:dyDescent="0.25">
      <c r="A37" s="89" t="s">
        <v>98</v>
      </c>
      <c r="B37" s="89"/>
      <c r="C37" s="89"/>
      <c r="D37" s="89"/>
      <c r="E37" s="89"/>
      <c r="F37" s="89"/>
      <c r="G37" s="89"/>
      <c r="H37" s="89"/>
      <c r="I37" s="89"/>
      <c r="J37" s="89"/>
    </row>
  </sheetData>
  <mergeCells count="9">
    <mergeCell ref="B5:J5"/>
    <mergeCell ref="A36:J36"/>
    <mergeCell ref="A37:J37"/>
    <mergeCell ref="A1:I1"/>
    <mergeCell ref="A2:I2"/>
    <mergeCell ref="A3:A4"/>
    <mergeCell ref="B3:D3"/>
    <mergeCell ref="E3:G3"/>
    <mergeCell ref="H3:J3"/>
  </mergeCells>
  <phoneticPr fontId="0" type="noConversion"/>
  <pageMargins left="0.75" right="0.5" top="0.75" bottom="0.5" header="0.5" footer="0.25"/>
  <pageSetup orientation="landscape"/>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pageSetUpPr fitToPage="1"/>
  </sheetPr>
  <dimension ref="A1:J37"/>
  <sheetViews>
    <sheetView showGridLines="0" workbookViewId="0">
      <selection sqref="A1:I1"/>
    </sheetView>
  </sheetViews>
  <sheetFormatPr defaultRowHeight="13.2" x14ac:dyDescent="0.25"/>
  <cols>
    <col min="1" max="10" width="11.44140625" customWidth="1"/>
  </cols>
  <sheetData>
    <row r="1" spans="1:10" ht="12" customHeight="1" x14ac:dyDescent="0.25">
      <c r="A1" s="79" t="s">
        <v>439</v>
      </c>
      <c r="B1" s="79"/>
      <c r="C1" s="79"/>
      <c r="D1" s="79"/>
      <c r="E1" s="79"/>
      <c r="F1" s="79"/>
      <c r="G1" s="79"/>
      <c r="H1" s="79"/>
      <c r="I1" s="79"/>
      <c r="J1" s="75">
        <v>46248</v>
      </c>
    </row>
    <row r="2" spans="1:10" ht="12" customHeight="1" x14ac:dyDescent="0.25">
      <c r="A2" s="81" t="s">
        <v>206</v>
      </c>
      <c r="B2" s="81"/>
      <c r="C2" s="81"/>
      <c r="D2" s="81"/>
      <c r="E2" s="81"/>
      <c r="F2" s="81"/>
      <c r="G2" s="81"/>
      <c r="H2" s="81"/>
      <c r="I2" s="81"/>
      <c r="J2" s="1"/>
    </row>
    <row r="3" spans="1:10" ht="24" customHeight="1" x14ac:dyDescent="0.25">
      <c r="A3" s="83" t="s">
        <v>50</v>
      </c>
      <c r="B3" s="87" t="s">
        <v>205</v>
      </c>
      <c r="C3" s="87"/>
      <c r="D3" s="86"/>
      <c r="E3" s="87" t="s">
        <v>207</v>
      </c>
      <c r="F3" s="87"/>
      <c r="G3" s="86"/>
      <c r="H3" s="87" t="s">
        <v>208</v>
      </c>
      <c r="I3" s="87"/>
      <c r="J3" s="87"/>
    </row>
    <row r="4" spans="1:10" ht="24" customHeight="1" x14ac:dyDescent="0.25">
      <c r="A4" s="84"/>
      <c r="B4" s="10" t="s">
        <v>97</v>
      </c>
      <c r="C4" s="10" t="s">
        <v>95</v>
      </c>
      <c r="D4" s="10" t="s">
        <v>96</v>
      </c>
      <c r="E4" s="10" t="s">
        <v>97</v>
      </c>
      <c r="F4" s="10" t="s">
        <v>95</v>
      </c>
      <c r="G4" s="10" t="s">
        <v>96</v>
      </c>
      <c r="H4" s="10" t="s">
        <v>97</v>
      </c>
      <c r="I4" s="10" t="s">
        <v>95</v>
      </c>
      <c r="J4" s="9" t="s">
        <v>96</v>
      </c>
    </row>
    <row r="5" spans="1:10" ht="12" customHeight="1" x14ac:dyDescent="0.25">
      <c r="A5" s="1"/>
      <c r="B5" s="78" t="str">
        <f>REPT("-",101)&amp;" Number "&amp;REPT("-",101)</f>
        <v>----------------------------------------------------------------------------------------------------- Number -----------------------------------------------------------------------------------------------------</v>
      </c>
      <c r="C5" s="78"/>
      <c r="D5" s="78"/>
      <c r="E5" s="78"/>
      <c r="F5" s="78"/>
      <c r="G5" s="78"/>
      <c r="H5" s="78"/>
      <c r="I5" s="78"/>
      <c r="J5" s="78"/>
    </row>
    <row r="6" spans="1:10" ht="12" customHeight="1" x14ac:dyDescent="0.25">
      <c r="A6" s="3" t="s">
        <v>418</v>
      </c>
    </row>
    <row r="7" spans="1:10" ht="12" customHeight="1" x14ac:dyDescent="0.25">
      <c r="A7" s="2" t="str">
        <f>"Oct "&amp;RIGHT(A6,4)-1</f>
        <v>Oct 2024</v>
      </c>
      <c r="B7" s="11">
        <v>7521</v>
      </c>
      <c r="C7" s="11">
        <v>15984</v>
      </c>
      <c r="D7" s="11">
        <v>795182</v>
      </c>
      <c r="E7" s="11">
        <v>814</v>
      </c>
      <c r="F7" s="11">
        <v>1961</v>
      </c>
      <c r="G7" s="11">
        <v>64874</v>
      </c>
      <c r="H7" s="11">
        <v>1683</v>
      </c>
      <c r="I7" s="11">
        <v>10068</v>
      </c>
      <c r="J7" s="11">
        <v>325699</v>
      </c>
    </row>
    <row r="8" spans="1:10" ht="12" customHeight="1" x14ac:dyDescent="0.25">
      <c r="A8" s="2" t="str">
        <f>"Nov "&amp;RIGHT(A6,4)-1</f>
        <v>Nov 2024</v>
      </c>
      <c r="B8" s="11" t="s">
        <v>417</v>
      </c>
      <c r="C8" s="11" t="s">
        <v>417</v>
      </c>
      <c r="D8" s="11" t="s">
        <v>417</v>
      </c>
      <c r="E8" s="11" t="s">
        <v>417</v>
      </c>
      <c r="F8" s="11" t="s">
        <v>417</v>
      </c>
      <c r="G8" s="11" t="s">
        <v>417</v>
      </c>
      <c r="H8" s="11" t="s">
        <v>417</v>
      </c>
      <c r="I8" s="11" t="s">
        <v>417</v>
      </c>
      <c r="J8" s="11" t="s">
        <v>417</v>
      </c>
    </row>
    <row r="9" spans="1:10" ht="12" customHeight="1" x14ac:dyDescent="0.25">
      <c r="A9" s="2" t="str">
        <f>"Dec "&amp;RIGHT(A6,4)-1</f>
        <v>Dec 2024</v>
      </c>
      <c r="B9" s="11" t="s">
        <v>417</v>
      </c>
      <c r="C9" s="11" t="s">
        <v>417</v>
      </c>
      <c r="D9" s="11" t="s">
        <v>417</v>
      </c>
      <c r="E9" s="11" t="s">
        <v>417</v>
      </c>
      <c r="F9" s="11" t="s">
        <v>417</v>
      </c>
      <c r="G9" s="11" t="s">
        <v>417</v>
      </c>
      <c r="H9" s="11" t="s">
        <v>417</v>
      </c>
      <c r="I9" s="11" t="s">
        <v>417</v>
      </c>
      <c r="J9" s="11" t="s">
        <v>417</v>
      </c>
    </row>
    <row r="10" spans="1:10" ht="12" customHeight="1" x14ac:dyDescent="0.25">
      <c r="A10" s="2" t="str">
        <f>"Jan "&amp;RIGHT(A6,4)</f>
        <v>Jan 2025</v>
      </c>
      <c r="B10" s="11" t="s">
        <v>417</v>
      </c>
      <c r="C10" s="11" t="s">
        <v>417</v>
      </c>
      <c r="D10" s="11" t="s">
        <v>417</v>
      </c>
      <c r="E10" s="11" t="s">
        <v>417</v>
      </c>
      <c r="F10" s="11" t="s">
        <v>417</v>
      </c>
      <c r="G10" s="11" t="s">
        <v>417</v>
      </c>
      <c r="H10" s="11" t="s">
        <v>417</v>
      </c>
      <c r="I10" s="11" t="s">
        <v>417</v>
      </c>
      <c r="J10" s="11" t="s">
        <v>417</v>
      </c>
    </row>
    <row r="11" spans="1:10" ht="12" customHeight="1" x14ac:dyDescent="0.25">
      <c r="A11" s="2" t="str">
        <f>"Feb "&amp;RIGHT(A6,4)</f>
        <v>Feb 2025</v>
      </c>
      <c r="B11" s="11" t="s">
        <v>417</v>
      </c>
      <c r="C11" s="11" t="s">
        <v>417</v>
      </c>
      <c r="D11" s="11" t="s">
        <v>417</v>
      </c>
      <c r="E11" s="11" t="s">
        <v>417</v>
      </c>
      <c r="F11" s="11" t="s">
        <v>417</v>
      </c>
      <c r="G11" s="11" t="s">
        <v>417</v>
      </c>
      <c r="H11" s="11" t="s">
        <v>417</v>
      </c>
      <c r="I11" s="11" t="s">
        <v>417</v>
      </c>
      <c r="J11" s="11" t="s">
        <v>417</v>
      </c>
    </row>
    <row r="12" spans="1:10" ht="12" customHeight="1" x14ac:dyDescent="0.25">
      <c r="A12" s="2" t="str">
        <f>"Mar "&amp;RIGHT(A6,4)</f>
        <v>Mar 2025</v>
      </c>
      <c r="B12" s="11">
        <v>7633</v>
      </c>
      <c r="C12" s="11">
        <v>16347</v>
      </c>
      <c r="D12" s="11">
        <v>830845</v>
      </c>
      <c r="E12" s="11">
        <v>840</v>
      </c>
      <c r="F12" s="11">
        <v>2016</v>
      </c>
      <c r="G12" s="11">
        <v>64308</v>
      </c>
      <c r="H12" s="11">
        <v>1701</v>
      </c>
      <c r="I12" s="11">
        <v>10105</v>
      </c>
      <c r="J12" s="11">
        <v>331468</v>
      </c>
    </row>
    <row r="13" spans="1:10" ht="12" customHeight="1" x14ac:dyDescent="0.25">
      <c r="A13" s="2" t="str">
        <f>"Apr "&amp;RIGHT(A6,4)</f>
        <v>Apr 2025</v>
      </c>
      <c r="B13" s="11" t="s">
        <v>417</v>
      </c>
      <c r="C13" s="11" t="s">
        <v>417</v>
      </c>
      <c r="D13" s="11" t="s">
        <v>417</v>
      </c>
      <c r="E13" s="11" t="s">
        <v>417</v>
      </c>
      <c r="F13" s="11" t="s">
        <v>417</v>
      </c>
      <c r="G13" s="11" t="s">
        <v>417</v>
      </c>
      <c r="H13" s="11" t="s">
        <v>417</v>
      </c>
      <c r="I13" s="11" t="s">
        <v>417</v>
      </c>
      <c r="J13" s="11" t="s">
        <v>417</v>
      </c>
    </row>
    <row r="14" spans="1:10" ht="12" customHeight="1" x14ac:dyDescent="0.25">
      <c r="A14" s="2" t="str">
        <f>"May "&amp;RIGHT(A6,4)</f>
        <v>May 2025</v>
      </c>
      <c r="B14" s="11" t="s">
        <v>417</v>
      </c>
      <c r="C14" s="11" t="s">
        <v>417</v>
      </c>
      <c r="D14" s="11" t="s">
        <v>417</v>
      </c>
      <c r="E14" s="11" t="s">
        <v>417</v>
      </c>
      <c r="F14" s="11" t="s">
        <v>417</v>
      </c>
      <c r="G14" s="11" t="s">
        <v>417</v>
      </c>
      <c r="H14" s="11" t="s">
        <v>417</v>
      </c>
      <c r="I14" s="11" t="s">
        <v>417</v>
      </c>
      <c r="J14" s="11" t="s">
        <v>417</v>
      </c>
    </row>
    <row r="15" spans="1:10" ht="12" customHeight="1" x14ac:dyDescent="0.25">
      <c r="A15" s="2" t="str">
        <f>"Jun "&amp;RIGHT(A6,4)</f>
        <v>Jun 2025</v>
      </c>
      <c r="B15" s="11" t="s">
        <v>417</v>
      </c>
      <c r="C15" s="11" t="s">
        <v>417</v>
      </c>
      <c r="D15" s="11" t="s">
        <v>417</v>
      </c>
      <c r="E15" s="11" t="s">
        <v>417</v>
      </c>
      <c r="F15" s="11" t="s">
        <v>417</v>
      </c>
      <c r="G15" s="11" t="s">
        <v>417</v>
      </c>
      <c r="H15" s="11" t="s">
        <v>417</v>
      </c>
      <c r="I15" s="11" t="s">
        <v>417</v>
      </c>
      <c r="J15" s="11" t="s">
        <v>417</v>
      </c>
    </row>
    <row r="16" spans="1:10" ht="12" customHeight="1" x14ac:dyDescent="0.25">
      <c r="A16" s="2" t="str">
        <f>"Jul "&amp;RIGHT(A6,4)</f>
        <v>Jul 2025</v>
      </c>
      <c r="B16" s="11" t="s">
        <v>417</v>
      </c>
      <c r="C16" s="11" t="s">
        <v>417</v>
      </c>
      <c r="D16" s="11" t="s">
        <v>417</v>
      </c>
      <c r="E16" s="11" t="s">
        <v>417</v>
      </c>
      <c r="F16" s="11" t="s">
        <v>417</v>
      </c>
      <c r="G16" s="11" t="s">
        <v>417</v>
      </c>
      <c r="H16" s="11" t="s">
        <v>417</v>
      </c>
      <c r="I16" s="11" t="s">
        <v>417</v>
      </c>
      <c r="J16" s="11" t="s">
        <v>417</v>
      </c>
    </row>
    <row r="17" spans="1:10" ht="12" customHeight="1" x14ac:dyDescent="0.25">
      <c r="A17" s="2" t="str">
        <f>"Aug "&amp;RIGHT(A6,4)</f>
        <v>Aug 2025</v>
      </c>
      <c r="B17" s="11" t="s">
        <v>417</v>
      </c>
      <c r="C17" s="11" t="s">
        <v>417</v>
      </c>
      <c r="D17" s="11" t="s">
        <v>417</v>
      </c>
      <c r="E17" s="11" t="s">
        <v>417</v>
      </c>
      <c r="F17" s="11" t="s">
        <v>417</v>
      </c>
      <c r="G17" s="11" t="s">
        <v>417</v>
      </c>
      <c r="H17" s="11" t="s">
        <v>417</v>
      </c>
      <c r="I17" s="11" t="s">
        <v>417</v>
      </c>
      <c r="J17" s="11" t="s">
        <v>417</v>
      </c>
    </row>
    <row r="18" spans="1:10" ht="12" customHeight="1" x14ac:dyDescent="0.25">
      <c r="A18" s="2" t="str">
        <f>"Sep "&amp;RIGHT(A6,4)</f>
        <v>Sep 2025</v>
      </c>
      <c r="B18" s="11" t="s">
        <v>417</v>
      </c>
      <c r="C18" s="11" t="s">
        <v>417</v>
      </c>
      <c r="D18" s="11" t="s">
        <v>417</v>
      </c>
      <c r="E18" s="11" t="s">
        <v>417</v>
      </c>
      <c r="F18" s="11" t="s">
        <v>417</v>
      </c>
      <c r="G18" s="11" t="s">
        <v>417</v>
      </c>
      <c r="H18" s="11" t="s">
        <v>417</v>
      </c>
      <c r="I18" s="11" t="s">
        <v>417</v>
      </c>
      <c r="J18" s="11" t="s">
        <v>417</v>
      </c>
    </row>
    <row r="19" spans="1:10" ht="12" customHeight="1" x14ac:dyDescent="0.25">
      <c r="A19" s="12" t="s">
        <v>55</v>
      </c>
      <c r="B19" s="13">
        <v>7577</v>
      </c>
      <c r="C19" s="13">
        <v>16165.5</v>
      </c>
      <c r="D19" s="13">
        <v>813013.5</v>
      </c>
      <c r="E19" s="13">
        <v>827</v>
      </c>
      <c r="F19" s="13">
        <v>1988.5</v>
      </c>
      <c r="G19" s="13">
        <v>64591</v>
      </c>
      <c r="H19" s="13">
        <v>1692</v>
      </c>
      <c r="I19" s="13">
        <v>10086.5</v>
      </c>
      <c r="J19" s="13">
        <v>328583.5</v>
      </c>
    </row>
    <row r="20" spans="1:10" ht="12" customHeight="1" x14ac:dyDescent="0.25">
      <c r="A20" s="14" t="s">
        <v>419</v>
      </c>
      <c r="B20" s="15">
        <v>7577</v>
      </c>
      <c r="C20" s="15">
        <v>16165.5</v>
      </c>
      <c r="D20" s="15">
        <v>813013.5</v>
      </c>
      <c r="E20" s="15">
        <v>827</v>
      </c>
      <c r="F20" s="15">
        <v>1988.5</v>
      </c>
      <c r="G20" s="15">
        <v>64591</v>
      </c>
      <c r="H20" s="15">
        <v>1692</v>
      </c>
      <c r="I20" s="15">
        <v>10086.5</v>
      </c>
      <c r="J20" s="15">
        <v>328583.5</v>
      </c>
    </row>
    <row r="21" spans="1:10" ht="12" customHeight="1" x14ac:dyDescent="0.25">
      <c r="A21" s="3" t="str">
        <f>"FY "&amp;RIGHT(A6,4)+1</f>
        <v>FY 2026</v>
      </c>
    </row>
    <row r="22" spans="1:10" ht="12" customHeight="1" x14ac:dyDescent="0.25">
      <c r="A22" s="2" t="str">
        <f>"Oct "&amp;RIGHT(A6,4)</f>
        <v>Oct 2025</v>
      </c>
      <c r="B22" s="11">
        <v>7520</v>
      </c>
      <c r="C22" s="11">
        <v>16493</v>
      </c>
      <c r="D22" s="11">
        <v>820674</v>
      </c>
      <c r="E22" s="11">
        <v>813</v>
      </c>
      <c r="F22" s="11">
        <v>1902</v>
      </c>
      <c r="G22" s="11">
        <v>62826</v>
      </c>
      <c r="H22" s="11">
        <v>1727</v>
      </c>
      <c r="I22" s="11">
        <v>10141</v>
      </c>
      <c r="J22" s="11">
        <v>345896</v>
      </c>
    </row>
    <row r="23" spans="1:10" ht="12" customHeight="1" x14ac:dyDescent="0.25">
      <c r="A23" s="2" t="str">
        <f>"Nov "&amp;RIGHT(A6,4)</f>
        <v>Nov 2025</v>
      </c>
      <c r="B23" s="11" t="s">
        <v>417</v>
      </c>
      <c r="C23" s="11" t="s">
        <v>417</v>
      </c>
      <c r="D23" s="11" t="s">
        <v>417</v>
      </c>
      <c r="E23" s="11" t="s">
        <v>417</v>
      </c>
      <c r="F23" s="11" t="s">
        <v>417</v>
      </c>
      <c r="G23" s="11" t="s">
        <v>417</v>
      </c>
      <c r="H23" s="11" t="s">
        <v>417</v>
      </c>
      <c r="I23" s="11" t="s">
        <v>417</v>
      </c>
      <c r="J23" s="11" t="s">
        <v>417</v>
      </c>
    </row>
    <row r="24" spans="1:10" ht="12" customHeight="1" x14ac:dyDescent="0.25">
      <c r="A24" s="2" t="str">
        <f>"Dec "&amp;RIGHT(A6,4)</f>
        <v>Dec 2025</v>
      </c>
      <c r="B24" s="11" t="s">
        <v>417</v>
      </c>
      <c r="C24" s="11" t="s">
        <v>417</v>
      </c>
      <c r="D24" s="11" t="s">
        <v>417</v>
      </c>
      <c r="E24" s="11" t="s">
        <v>417</v>
      </c>
      <c r="F24" s="11" t="s">
        <v>417</v>
      </c>
      <c r="G24" s="11" t="s">
        <v>417</v>
      </c>
      <c r="H24" s="11" t="s">
        <v>417</v>
      </c>
      <c r="I24" s="11" t="s">
        <v>417</v>
      </c>
      <c r="J24" s="11" t="s">
        <v>417</v>
      </c>
    </row>
    <row r="25" spans="1:10" ht="12" customHeight="1" x14ac:dyDescent="0.25">
      <c r="A25" s="2" t="str">
        <f>"Jan "&amp;RIGHT(A6,4)+1</f>
        <v>Jan 2026</v>
      </c>
      <c r="B25" s="11" t="s">
        <v>417</v>
      </c>
      <c r="C25" s="11" t="s">
        <v>417</v>
      </c>
      <c r="D25" s="11" t="s">
        <v>417</v>
      </c>
      <c r="E25" s="11" t="s">
        <v>417</v>
      </c>
      <c r="F25" s="11" t="s">
        <v>417</v>
      </c>
      <c r="G25" s="11" t="s">
        <v>417</v>
      </c>
      <c r="H25" s="11" t="s">
        <v>417</v>
      </c>
      <c r="I25" s="11" t="s">
        <v>417</v>
      </c>
      <c r="J25" s="11" t="s">
        <v>417</v>
      </c>
    </row>
    <row r="26" spans="1:10" ht="12" customHeight="1" x14ac:dyDescent="0.25">
      <c r="A26" s="2" t="str">
        <f>"Feb "&amp;RIGHT(A6,4)+1</f>
        <v>Feb 2026</v>
      </c>
      <c r="B26" s="11" t="s">
        <v>417</v>
      </c>
      <c r="C26" s="11" t="s">
        <v>417</v>
      </c>
      <c r="D26" s="11" t="s">
        <v>417</v>
      </c>
      <c r="E26" s="11" t="s">
        <v>417</v>
      </c>
      <c r="F26" s="11" t="s">
        <v>417</v>
      </c>
      <c r="G26" s="11" t="s">
        <v>417</v>
      </c>
      <c r="H26" s="11" t="s">
        <v>417</v>
      </c>
      <c r="I26" s="11" t="s">
        <v>417</v>
      </c>
      <c r="J26" s="11" t="s">
        <v>417</v>
      </c>
    </row>
    <row r="27" spans="1:10" ht="12" customHeight="1" x14ac:dyDescent="0.25">
      <c r="A27" s="2" t="str">
        <f>"Mar "&amp;RIGHT(A6,4)+1</f>
        <v>Mar 2026</v>
      </c>
      <c r="B27" s="11">
        <v>7504</v>
      </c>
      <c r="C27" s="11">
        <v>16548</v>
      </c>
      <c r="D27" s="11">
        <v>814609</v>
      </c>
      <c r="E27" s="11">
        <v>786</v>
      </c>
      <c r="F27" s="11">
        <v>1982</v>
      </c>
      <c r="G27" s="11">
        <v>62542</v>
      </c>
      <c r="H27" s="11">
        <v>1636</v>
      </c>
      <c r="I27" s="11">
        <v>9642</v>
      </c>
      <c r="J27" s="11">
        <v>441063</v>
      </c>
    </row>
    <row r="28" spans="1:10" ht="12" customHeight="1" x14ac:dyDescent="0.25">
      <c r="A28" s="2" t="str">
        <f>"Apr "&amp;RIGHT(A6,4)+1</f>
        <v>Apr 2026</v>
      </c>
      <c r="B28" s="11" t="s">
        <v>417</v>
      </c>
      <c r="C28" s="11" t="s">
        <v>417</v>
      </c>
      <c r="D28" s="11" t="s">
        <v>417</v>
      </c>
      <c r="E28" s="11" t="s">
        <v>417</v>
      </c>
      <c r="F28" s="11" t="s">
        <v>417</v>
      </c>
      <c r="G28" s="11" t="s">
        <v>417</v>
      </c>
      <c r="H28" s="11" t="s">
        <v>417</v>
      </c>
      <c r="I28" s="11" t="s">
        <v>417</v>
      </c>
      <c r="J28" s="11" t="s">
        <v>417</v>
      </c>
    </row>
    <row r="29" spans="1:10" ht="12" customHeight="1" x14ac:dyDescent="0.25">
      <c r="A29" s="2" t="str">
        <f>"May "&amp;RIGHT(A6,4)+1</f>
        <v>May 2026</v>
      </c>
      <c r="B29" s="11" t="s">
        <v>417</v>
      </c>
      <c r="C29" s="11" t="s">
        <v>417</v>
      </c>
      <c r="D29" s="11" t="s">
        <v>417</v>
      </c>
      <c r="E29" s="11" t="s">
        <v>417</v>
      </c>
      <c r="F29" s="11" t="s">
        <v>417</v>
      </c>
      <c r="G29" s="11" t="s">
        <v>417</v>
      </c>
      <c r="H29" s="11" t="s">
        <v>417</v>
      </c>
      <c r="I29" s="11" t="s">
        <v>417</v>
      </c>
      <c r="J29" s="11" t="s">
        <v>417</v>
      </c>
    </row>
    <row r="30" spans="1:10" ht="12" customHeight="1" x14ac:dyDescent="0.25">
      <c r="A30" s="2" t="str">
        <f>"Jun "&amp;RIGHT(A6,4)+1</f>
        <v>Jun 2026</v>
      </c>
      <c r="B30" s="11" t="s">
        <v>417</v>
      </c>
      <c r="C30" s="11" t="s">
        <v>417</v>
      </c>
      <c r="D30" s="11" t="s">
        <v>417</v>
      </c>
      <c r="E30" s="11" t="s">
        <v>417</v>
      </c>
      <c r="F30" s="11" t="s">
        <v>417</v>
      </c>
      <c r="G30" s="11" t="s">
        <v>417</v>
      </c>
      <c r="H30" s="11" t="s">
        <v>417</v>
      </c>
      <c r="I30" s="11" t="s">
        <v>417</v>
      </c>
      <c r="J30" s="11" t="s">
        <v>417</v>
      </c>
    </row>
    <row r="31" spans="1:10" ht="12" customHeight="1" x14ac:dyDescent="0.25">
      <c r="A31" s="2" t="str">
        <f>"Jul "&amp;RIGHT(A6,4)+1</f>
        <v>Jul 2026</v>
      </c>
      <c r="B31" s="11" t="s">
        <v>417</v>
      </c>
      <c r="C31" s="11" t="s">
        <v>417</v>
      </c>
      <c r="D31" s="11" t="s">
        <v>417</v>
      </c>
      <c r="E31" s="11" t="s">
        <v>417</v>
      </c>
      <c r="F31" s="11" t="s">
        <v>417</v>
      </c>
      <c r="G31" s="11" t="s">
        <v>417</v>
      </c>
      <c r="H31" s="11" t="s">
        <v>417</v>
      </c>
      <c r="I31" s="11" t="s">
        <v>417</v>
      </c>
      <c r="J31" s="11" t="s">
        <v>417</v>
      </c>
    </row>
    <row r="32" spans="1:10" ht="12" customHeight="1" x14ac:dyDescent="0.25">
      <c r="A32" s="2" t="str">
        <f>"Aug "&amp;RIGHT(A6,4)+1</f>
        <v>Aug 2026</v>
      </c>
      <c r="B32" s="11" t="s">
        <v>417</v>
      </c>
      <c r="C32" s="11" t="s">
        <v>417</v>
      </c>
      <c r="D32" s="11" t="s">
        <v>417</v>
      </c>
      <c r="E32" s="11" t="s">
        <v>417</v>
      </c>
      <c r="F32" s="11" t="s">
        <v>417</v>
      </c>
      <c r="G32" s="11" t="s">
        <v>417</v>
      </c>
      <c r="H32" s="11" t="s">
        <v>417</v>
      </c>
      <c r="I32" s="11" t="s">
        <v>417</v>
      </c>
      <c r="J32" s="11" t="s">
        <v>417</v>
      </c>
    </row>
    <row r="33" spans="1:10" ht="12" customHeight="1" x14ac:dyDescent="0.25">
      <c r="A33" s="2" t="str">
        <f>"Sep "&amp;RIGHT(A6,4)+1</f>
        <v>Sep 2026</v>
      </c>
      <c r="B33" s="11" t="s">
        <v>417</v>
      </c>
      <c r="C33" s="11" t="s">
        <v>417</v>
      </c>
      <c r="D33" s="11" t="s">
        <v>417</v>
      </c>
      <c r="E33" s="11" t="s">
        <v>417</v>
      </c>
      <c r="F33" s="11" t="s">
        <v>417</v>
      </c>
      <c r="G33" s="11" t="s">
        <v>417</v>
      </c>
      <c r="H33" s="11" t="s">
        <v>417</v>
      </c>
      <c r="I33" s="11" t="s">
        <v>417</v>
      </c>
      <c r="J33" s="11" t="s">
        <v>417</v>
      </c>
    </row>
    <row r="34" spans="1:10" ht="12" customHeight="1" x14ac:dyDescent="0.25">
      <c r="A34" s="12" t="s">
        <v>55</v>
      </c>
      <c r="B34" s="13">
        <v>7512</v>
      </c>
      <c r="C34" s="13">
        <v>16520.5</v>
      </c>
      <c r="D34" s="13">
        <v>817641.5</v>
      </c>
      <c r="E34" s="13">
        <v>799.5</v>
      </c>
      <c r="F34" s="13">
        <v>1942</v>
      </c>
      <c r="G34" s="13">
        <v>62684</v>
      </c>
      <c r="H34" s="13">
        <v>1681.5</v>
      </c>
      <c r="I34" s="13">
        <v>9891.5</v>
      </c>
      <c r="J34" s="13">
        <v>393479.5</v>
      </c>
    </row>
    <row r="35" spans="1:10" ht="12" customHeight="1" x14ac:dyDescent="0.25">
      <c r="A35" s="14" t="str">
        <f>"Total "&amp;MID(A20,7,LEN(A20)-13)&amp;" Months"</f>
        <v>Total 8 Months</v>
      </c>
      <c r="B35" s="15">
        <v>7512</v>
      </c>
      <c r="C35" s="15">
        <v>16520.5</v>
      </c>
      <c r="D35" s="15">
        <v>817641.5</v>
      </c>
      <c r="E35" s="15">
        <v>799.5</v>
      </c>
      <c r="F35" s="15">
        <v>1942</v>
      </c>
      <c r="G35" s="15">
        <v>62684</v>
      </c>
      <c r="H35" s="15">
        <v>1681.5</v>
      </c>
      <c r="I35" s="15">
        <v>9891.5</v>
      </c>
      <c r="J35" s="15">
        <v>393479.5</v>
      </c>
    </row>
    <row r="36" spans="1:10" ht="12" customHeight="1" x14ac:dyDescent="0.25">
      <c r="A36" s="78"/>
      <c r="B36" s="78"/>
      <c r="C36" s="78"/>
      <c r="D36" s="78"/>
      <c r="E36" s="78"/>
      <c r="F36" s="78"/>
      <c r="G36" s="78"/>
      <c r="H36" s="78"/>
      <c r="I36" s="78"/>
      <c r="J36" s="78"/>
    </row>
    <row r="37" spans="1:10" ht="70.05" customHeight="1" x14ac:dyDescent="0.25">
      <c r="A37" s="89" t="s">
        <v>99</v>
      </c>
      <c r="B37" s="89"/>
      <c r="C37" s="89"/>
      <c r="D37" s="89"/>
      <c r="E37" s="89"/>
      <c r="F37" s="89"/>
      <c r="G37" s="89"/>
      <c r="H37" s="89"/>
      <c r="I37" s="89"/>
      <c r="J37" s="89"/>
    </row>
  </sheetData>
  <mergeCells count="9">
    <mergeCell ref="B5:J5"/>
    <mergeCell ref="A36:J36"/>
    <mergeCell ref="A37:J37"/>
    <mergeCell ref="A1:I1"/>
    <mergeCell ref="A2:I2"/>
    <mergeCell ref="A3:A4"/>
    <mergeCell ref="B3:D3"/>
    <mergeCell ref="E3:G3"/>
    <mergeCell ref="H3:J3"/>
  </mergeCells>
  <phoneticPr fontId="0" type="noConversion"/>
  <pageMargins left="0.75" right="0.5" top="0.75" bottom="0.5" header="0.5" footer="0.25"/>
  <pageSetup orientation="landscape"/>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pageSetUpPr fitToPage="1"/>
  </sheetPr>
  <dimension ref="A1:K35"/>
  <sheetViews>
    <sheetView showGridLines="0" workbookViewId="0">
      <selection sqref="A1:J1"/>
    </sheetView>
  </sheetViews>
  <sheetFormatPr defaultRowHeight="13.2" x14ac:dyDescent="0.25"/>
  <cols>
    <col min="1" max="1" width="12.77734375" customWidth="1"/>
    <col min="2" max="11" width="11.44140625" customWidth="1"/>
  </cols>
  <sheetData>
    <row r="1" spans="1:11" ht="12" customHeight="1" x14ac:dyDescent="0.25">
      <c r="A1" s="79" t="s">
        <v>439</v>
      </c>
      <c r="B1" s="79"/>
      <c r="C1" s="79"/>
      <c r="D1" s="79"/>
      <c r="E1" s="79"/>
      <c r="F1" s="79"/>
      <c r="G1" s="79"/>
      <c r="H1" s="79"/>
      <c r="I1" s="79"/>
      <c r="J1" s="79"/>
      <c r="K1" s="75">
        <v>46248</v>
      </c>
    </row>
    <row r="2" spans="1:11" ht="12" customHeight="1" x14ac:dyDescent="0.25">
      <c r="A2" s="81" t="s">
        <v>100</v>
      </c>
      <c r="B2" s="81"/>
      <c r="C2" s="81"/>
      <c r="D2" s="81"/>
      <c r="E2" s="81"/>
      <c r="F2" s="81"/>
      <c r="G2" s="81"/>
      <c r="H2" s="81"/>
      <c r="I2" s="81"/>
      <c r="J2" s="81"/>
      <c r="K2" s="1"/>
    </row>
    <row r="3" spans="1:11" ht="24" customHeight="1" x14ac:dyDescent="0.25">
      <c r="A3" s="83" t="s">
        <v>50</v>
      </c>
      <c r="B3" s="87" t="s">
        <v>101</v>
      </c>
      <c r="C3" s="87"/>
      <c r="D3" s="87"/>
      <c r="E3" s="87"/>
      <c r="F3" s="86"/>
      <c r="G3" s="87" t="s">
        <v>102</v>
      </c>
      <c r="H3" s="87"/>
      <c r="I3" s="87"/>
      <c r="J3" s="87"/>
      <c r="K3" s="87"/>
    </row>
    <row r="4" spans="1:11" ht="24" customHeight="1" x14ac:dyDescent="0.25">
      <c r="A4" s="84"/>
      <c r="B4" s="10" t="s">
        <v>103</v>
      </c>
      <c r="C4" s="10" t="s">
        <v>104</v>
      </c>
      <c r="D4" s="10" t="s">
        <v>105</v>
      </c>
      <c r="E4" s="10" t="s">
        <v>106</v>
      </c>
      <c r="F4" s="10" t="s">
        <v>55</v>
      </c>
      <c r="G4" s="10" t="s">
        <v>103</v>
      </c>
      <c r="H4" s="10" t="s">
        <v>104</v>
      </c>
      <c r="I4" s="10" t="s">
        <v>105</v>
      </c>
      <c r="J4" s="10" t="s">
        <v>106</v>
      </c>
      <c r="K4" s="9" t="s">
        <v>55</v>
      </c>
    </row>
    <row r="5" spans="1:11" ht="12" customHeight="1" x14ac:dyDescent="0.25">
      <c r="A5" s="1"/>
      <c r="B5" s="78" t="str">
        <f>REPT("-",112)&amp;" Number "&amp;REPT("-",112)</f>
        <v>---------------------------------------------------------------------------------------------------------------- Number ----------------------------------------------------------------------------------------------------------------</v>
      </c>
      <c r="C5" s="78"/>
      <c r="D5" s="78"/>
      <c r="E5" s="78"/>
      <c r="F5" s="78"/>
      <c r="G5" s="78"/>
      <c r="H5" s="78"/>
      <c r="I5" s="78"/>
      <c r="J5" s="78"/>
      <c r="K5" s="78"/>
    </row>
    <row r="6" spans="1:11" ht="12" customHeight="1" x14ac:dyDescent="0.25">
      <c r="A6" s="3" t="s">
        <v>418</v>
      </c>
    </row>
    <row r="7" spans="1:11" ht="12" customHeight="1" x14ac:dyDescent="0.25">
      <c r="A7" s="2" t="str">
        <f>"Oct "&amp;RIGHT(A6,4)-1</f>
        <v>Oct 2024</v>
      </c>
      <c r="B7" s="11">
        <v>6573917</v>
      </c>
      <c r="C7" s="11">
        <v>7399938</v>
      </c>
      <c r="D7" s="11">
        <v>3888107</v>
      </c>
      <c r="E7" s="11">
        <v>10339777</v>
      </c>
      <c r="F7" s="11">
        <v>28201739</v>
      </c>
      <c r="G7" s="11">
        <v>28021438</v>
      </c>
      <c r="H7" s="11">
        <v>31554824</v>
      </c>
      <c r="I7" s="11">
        <v>29054364</v>
      </c>
      <c r="J7" s="11">
        <v>43023948</v>
      </c>
      <c r="K7" s="11">
        <v>131654574</v>
      </c>
    </row>
    <row r="8" spans="1:11" ht="12" customHeight="1" x14ac:dyDescent="0.25">
      <c r="A8" s="2" t="str">
        <f>"Nov "&amp;RIGHT(A6,4)-1</f>
        <v>Nov 2024</v>
      </c>
      <c r="B8" s="11">
        <v>5442175</v>
      </c>
      <c r="C8" s="11">
        <v>6319029</v>
      </c>
      <c r="D8" s="11">
        <v>3234738</v>
      </c>
      <c r="E8" s="11">
        <v>8615262</v>
      </c>
      <c r="F8" s="11">
        <v>23611204</v>
      </c>
      <c r="G8" s="11">
        <v>22993143</v>
      </c>
      <c r="H8" s="11">
        <v>26011097</v>
      </c>
      <c r="I8" s="11">
        <v>21936409</v>
      </c>
      <c r="J8" s="11">
        <v>34866265</v>
      </c>
      <c r="K8" s="11">
        <v>105806914</v>
      </c>
    </row>
    <row r="9" spans="1:11" ht="12" customHeight="1" x14ac:dyDescent="0.25">
      <c r="A9" s="2" t="str">
        <f>"Dec "&amp;RIGHT(A6,4)-1</f>
        <v>Dec 2024</v>
      </c>
      <c r="B9" s="11">
        <v>5241463</v>
      </c>
      <c r="C9" s="11">
        <v>6279214</v>
      </c>
      <c r="D9" s="11">
        <v>3275102</v>
      </c>
      <c r="E9" s="11">
        <v>8459556</v>
      </c>
      <c r="F9" s="11">
        <v>23255335</v>
      </c>
      <c r="G9" s="11">
        <v>21713982</v>
      </c>
      <c r="H9" s="11">
        <v>24967091</v>
      </c>
      <c r="I9" s="11">
        <v>20275269</v>
      </c>
      <c r="J9" s="11">
        <v>33131354</v>
      </c>
      <c r="K9" s="11">
        <v>100087696</v>
      </c>
    </row>
    <row r="10" spans="1:11" ht="12" customHeight="1" x14ac:dyDescent="0.25">
      <c r="A10" s="2" t="str">
        <f>"Jan "&amp;RIGHT(A6,4)</f>
        <v>Jan 2025</v>
      </c>
      <c r="B10" s="11">
        <v>6013465</v>
      </c>
      <c r="C10" s="11">
        <v>7049716</v>
      </c>
      <c r="D10" s="11">
        <v>3552497</v>
      </c>
      <c r="E10" s="11">
        <v>9541072</v>
      </c>
      <c r="F10" s="11">
        <v>26156750</v>
      </c>
      <c r="G10" s="11">
        <v>24347740</v>
      </c>
      <c r="H10" s="11">
        <v>28113569</v>
      </c>
      <c r="I10" s="11">
        <v>23868576</v>
      </c>
      <c r="J10" s="11">
        <v>37504352</v>
      </c>
      <c r="K10" s="11">
        <v>113834237</v>
      </c>
    </row>
    <row r="11" spans="1:11" ht="12" customHeight="1" x14ac:dyDescent="0.25">
      <c r="A11" s="2" t="str">
        <f>"Feb "&amp;RIGHT(A6,4)</f>
        <v>Feb 2025</v>
      </c>
      <c r="B11" s="11">
        <v>5655460</v>
      </c>
      <c r="C11" s="11">
        <v>6539339</v>
      </c>
      <c r="D11" s="11">
        <v>3353154</v>
      </c>
      <c r="E11" s="11">
        <v>8924809</v>
      </c>
      <c r="F11" s="11">
        <v>24472762</v>
      </c>
      <c r="G11" s="11">
        <v>24179101</v>
      </c>
      <c r="H11" s="11">
        <v>27665276</v>
      </c>
      <c r="I11" s="11">
        <v>25101011</v>
      </c>
      <c r="J11" s="11">
        <v>37317857</v>
      </c>
      <c r="K11" s="11">
        <v>114263245</v>
      </c>
    </row>
    <row r="12" spans="1:11" ht="12" customHeight="1" x14ac:dyDescent="0.25">
      <c r="A12" s="2" t="str">
        <f>"Mar "&amp;RIGHT(A6,4)</f>
        <v>Mar 2025</v>
      </c>
      <c r="B12" s="11">
        <v>6135646</v>
      </c>
      <c r="C12" s="11">
        <v>7215229</v>
      </c>
      <c r="D12" s="11">
        <v>3631250</v>
      </c>
      <c r="E12" s="11">
        <v>9725415</v>
      </c>
      <c r="F12" s="11">
        <v>26707540</v>
      </c>
      <c r="G12" s="11">
        <v>26830756</v>
      </c>
      <c r="H12" s="11">
        <v>31217057</v>
      </c>
      <c r="I12" s="11">
        <v>25738068</v>
      </c>
      <c r="J12" s="11">
        <v>41224826</v>
      </c>
      <c r="K12" s="11">
        <v>125010707</v>
      </c>
    </row>
    <row r="13" spans="1:11" ht="12" customHeight="1" x14ac:dyDescent="0.25">
      <c r="A13" s="2" t="str">
        <f>"Apr "&amp;RIGHT(A6,4)</f>
        <v>Apr 2025</v>
      </c>
      <c r="B13" s="11">
        <v>6409199</v>
      </c>
      <c r="C13" s="11">
        <v>7613664</v>
      </c>
      <c r="D13" s="11">
        <v>3748000</v>
      </c>
      <c r="E13" s="11">
        <v>10157650</v>
      </c>
      <c r="F13" s="11">
        <v>27928513</v>
      </c>
      <c r="G13" s="11">
        <v>28351336</v>
      </c>
      <c r="H13" s="11">
        <v>32493721</v>
      </c>
      <c r="I13" s="11">
        <v>26738109</v>
      </c>
      <c r="J13" s="11">
        <v>43036172</v>
      </c>
      <c r="K13" s="11">
        <v>130619338</v>
      </c>
    </row>
    <row r="14" spans="1:11" ht="12" customHeight="1" x14ac:dyDescent="0.25">
      <c r="A14" s="2" t="str">
        <f>"May "&amp;RIGHT(A6,4)</f>
        <v>May 2025</v>
      </c>
      <c r="B14" s="11">
        <v>6333069</v>
      </c>
      <c r="C14" s="11">
        <v>7440274</v>
      </c>
      <c r="D14" s="11">
        <v>3692954</v>
      </c>
      <c r="E14" s="11">
        <v>9969589</v>
      </c>
      <c r="F14" s="11">
        <v>27435886</v>
      </c>
      <c r="G14" s="11">
        <v>27744029</v>
      </c>
      <c r="H14" s="11">
        <v>31916162</v>
      </c>
      <c r="I14" s="11">
        <v>23687905</v>
      </c>
      <c r="J14" s="11">
        <v>41302616</v>
      </c>
      <c r="K14" s="11">
        <v>124650712</v>
      </c>
    </row>
    <row r="15" spans="1:11" ht="12" customHeight="1" x14ac:dyDescent="0.25">
      <c r="A15" s="2" t="str">
        <f>"Jun "&amp;RIGHT(A6,4)</f>
        <v>Jun 2025</v>
      </c>
      <c r="B15" s="11">
        <v>6105539</v>
      </c>
      <c r="C15" s="11">
        <v>8496811</v>
      </c>
      <c r="D15" s="11">
        <v>3517862</v>
      </c>
      <c r="E15" s="11">
        <v>9928529</v>
      </c>
      <c r="F15" s="11">
        <v>28048741</v>
      </c>
      <c r="G15" s="11">
        <v>23203481</v>
      </c>
      <c r="H15" s="11">
        <v>29426801</v>
      </c>
      <c r="I15" s="11">
        <v>5812342</v>
      </c>
      <c r="J15" s="11">
        <v>30969249</v>
      </c>
      <c r="K15" s="11">
        <v>89411873</v>
      </c>
    </row>
    <row r="16" spans="1:11" ht="12" customHeight="1" x14ac:dyDescent="0.25">
      <c r="A16" s="2" t="str">
        <f>"Jul "&amp;RIGHT(A6,4)</f>
        <v>Jul 2025</v>
      </c>
      <c r="B16" s="11">
        <v>5975398</v>
      </c>
      <c r="C16" s="11">
        <v>9036734</v>
      </c>
      <c r="D16" s="11">
        <v>3580796</v>
      </c>
      <c r="E16" s="11">
        <v>9979478</v>
      </c>
      <c r="F16" s="11">
        <v>28572406</v>
      </c>
      <c r="G16" s="11">
        <v>22987399</v>
      </c>
      <c r="H16" s="11">
        <v>29779269</v>
      </c>
      <c r="I16" s="11">
        <v>3023632</v>
      </c>
      <c r="J16" s="11">
        <v>30177168</v>
      </c>
      <c r="K16" s="11">
        <v>85967468</v>
      </c>
    </row>
    <row r="17" spans="1:11" ht="12" customHeight="1" x14ac:dyDescent="0.25">
      <c r="A17" s="2" t="str">
        <f>"Aug "&amp;RIGHT(A6,4)</f>
        <v>Aug 2025</v>
      </c>
      <c r="B17" s="11">
        <v>5801860</v>
      </c>
      <c r="C17" s="11">
        <v>7656062</v>
      </c>
      <c r="D17" s="11">
        <v>3466269</v>
      </c>
      <c r="E17" s="11">
        <v>9332671</v>
      </c>
      <c r="F17" s="11">
        <v>26256862</v>
      </c>
      <c r="G17" s="11">
        <v>22318772</v>
      </c>
      <c r="H17" s="11">
        <v>26323386</v>
      </c>
      <c r="I17" s="11">
        <v>13889666</v>
      </c>
      <c r="J17" s="11">
        <v>31812326</v>
      </c>
      <c r="K17" s="11">
        <v>94344150</v>
      </c>
    </row>
    <row r="18" spans="1:11" ht="12" customHeight="1" x14ac:dyDescent="0.25">
      <c r="A18" s="2" t="str">
        <f>"Sep "&amp;RIGHT(A6,4)</f>
        <v>Sep 2025</v>
      </c>
      <c r="B18" s="11">
        <v>5841603</v>
      </c>
      <c r="C18" s="11">
        <v>6481219</v>
      </c>
      <c r="D18" s="11">
        <v>3573299</v>
      </c>
      <c r="E18" s="11">
        <v>9229372</v>
      </c>
      <c r="F18" s="11">
        <v>25125493</v>
      </c>
      <c r="G18" s="11">
        <v>26122001</v>
      </c>
      <c r="H18" s="11">
        <v>28774037</v>
      </c>
      <c r="I18" s="11">
        <v>27109394</v>
      </c>
      <c r="J18" s="11">
        <v>39598071</v>
      </c>
      <c r="K18" s="11">
        <v>121603503</v>
      </c>
    </row>
    <row r="19" spans="1:11" ht="12" customHeight="1" x14ac:dyDescent="0.25">
      <c r="A19" s="12" t="s">
        <v>55</v>
      </c>
      <c r="B19" s="13">
        <v>71528794</v>
      </c>
      <c r="C19" s="13">
        <v>87527229</v>
      </c>
      <c r="D19" s="13">
        <v>42514028</v>
      </c>
      <c r="E19" s="13">
        <v>114203180</v>
      </c>
      <c r="F19" s="13">
        <v>315773231</v>
      </c>
      <c r="G19" s="13">
        <v>298813178</v>
      </c>
      <c r="H19" s="13">
        <v>348242290</v>
      </c>
      <c r="I19" s="13">
        <v>246234745</v>
      </c>
      <c r="J19" s="13">
        <v>443964204</v>
      </c>
      <c r="K19" s="13">
        <v>1337254417</v>
      </c>
    </row>
    <row r="20" spans="1:11" ht="12" customHeight="1" x14ac:dyDescent="0.25">
      <c r="A20" s="14" t="s">
        <v>419</v>
      </c>
      <c r="B20" s="15">
        <v>47804394</v>
      </c>
      <c r="C20" s="15">
        <v>55856403</v>
      </c>
      <c r="D20" s="15">
        <v>28375802</v>
      </c>
      <c r="E20" s="15">
        <v>75733130</v>
      </c>
      <c r="F20" s="15">
        <v>207769729</v>
      </c>
      <c r="G20" s="15">
        <v>204181525</v>
      </c>
      <c r="H20" s="15">
        <v>233938797</v>
      </c>
      <c r="I20" s="15">
        <v>196399711</v>
      </c>
      <c r="J20" s="15">
        <v>311407390</v>
      </c>
      <c r="K20" s="15">
        <v>945927423</v>
      </c>
    </row>
    <row r="21" spans="1:11" ht="12" customHeight="1" x14ac:dyDescent="0.25">
      <c r="A21" s="3" t="str">
        <f>"FY "&amp;RIGHT(A6,4)+1</f>
        <v>FY 2026</v>
      </c>
    </row>
    <row r="22" spans="1:11" ht="12" customHeight="1" x14ac:dyDescent="0.25">
      <c r="A22" s="2" t="str">
        <f>"Oct "&amp;RIGHT(A6,4)</f>
        <v>Oct 2025</v>
      </c>
      <c r="B22" s="11">
        <v>6265073</v>
      </c>
      <c r="C22" s="11">
        <v>7058297</v>
      </c>
      <c r="D22" s="11">
        <v>3822343</v>
      </c>
      <c r="E22" s="11">
        <v>9906309</v>
      </c>
      <c r="F22" s="11">
        <v>27052022</v>
      </c>
      <c r="G22" s="11">
        <v>27908049</v>
      </c>
      <c r="H22" s="11">
        <v>31345449</v>
      </c>
      <c r="I22" s="11">
        <v>29765715</v>
      </c>
      <c r="J22" s="11">
        <v>42565242</v>
      </c>
      <c r="K22" s="11">
        <v>131584455</v>
      </c>
    </row>
    <row r="23" spans="1:11" ht="12" customHeight="1" x14ac:dyDescent="0.25">
      <c r="A23" s="2" t="str">
        <f>"Nov "&amp;RIGHT(A6,4)</f>
        <v>Nov 2025</v>
      </c>
      <c r="B23" s="11">
        <v>4970327</v>
      </c>
      <c r="C23" s="11">
        <v>5784944</v>
      </c>
      <c r="D23" s="11">
        <v>3062491</v>
      </c>
      <c r="E23" s="11">
        <v>7928939</v>
      </c>
      <c r="F23" s="11">
        <v>21746701</v>
      </c>
      <c r="G23" s="11">
        <v>21619042</v>
      </c>
      <c r="H23" s="11">
        <v>24257519</v>
      </c>
      <c r="I23" s="11">
        <v>21857270</v>
      </c>
      <c r="J23" s="11">
        <v>32684716</v>
      </c>
      <c r="K23" s="11">
        <v>100418547</v>
      </c>
    </row>
    <row r="24" spans="1:11" ht="12" customHeight="1" x14ac:dyDescent="0.25">
      <c r="A24" s="2" t="str">
        <f>"Dec "&amp;RIGHT(A6,4)</f>
        <v>Dec 2025</v>
      </c>
      <c r="B24" s="11">
        <v>5527457</v>
      </c>
      <c r="C24" s="11">
        <v>6609189</v>
      </c>
      <c r="D24" s="11">
        <v>3417547</v>
      </c>
      <c r="E24" s="11">
        <v>8881292</v>
      </c>
      <c r="F24" s="11">
        <v>24435485</v>
      </c>
      <c r="G24" s="11">
        <v>22483590</v>
      </c>
      <c r="H24" s="11">
        <v>25996497</v>
      </c>
      <c r="I24" s="11">
        <v>21774684</v>
      </c>
      <c r="J24" s="11">
        <v>34135494</v>
      </c>
      <c r="K24" s="11">
        <v>104390265</v>
      </c>
    </row>
    <row r="25" spans="1:11" ht="12" customHeight="1" x14ac:dyDescent="0.25">
      <c r="A25" s="2" t="str">
        <f>"Jan "&amp;RIGHT(A6,4)+1</f>
        <v>Jan 2026</v>
      </c>
      <c r="B25" s="11">
        <v>5418126</v>
      </c>
      <c r="C25" s="11">
        <v>6322003</v>
      </c>
      <c r="D25" s="11">
        <v>3300097</v>
      </c>
      <c r="E25" s="11">
        <v>8637662</v>
      </c>
      <c r="F25" s="11">
        <v>23677888</v>
      </c>
      <c r="G25" s="11">
        <v>22899535</v>
      </c>
      <c r="H25" s="11">
        <v>26294927</v>
      </c>
      <c r="I25" s="11">
        <v>23871124</v>
      </c>
      <c r="J25" s="11">
        <v>35279206</v>
      </c>
      <c r="K25" s="11">
        <v>108344792</v>
      </c>
    </row>
    <row r="26" spans="1:11" ht="12" customHeight="1" x14ac:dyDescent="0.25">
      <c r="A26" s="2" t="str">
        <f>"Feb "&amp;RIGHT(A6,4)+1</f>
        <v>Feb 2026</v>
      </c>
      <c r="B26" s="11">
        <v>5384900</v>
      </c>
      <c r="C26" s="11">
        <v>6224728</v>
      </c>
      <c r="D26" s="11">
        <v>3181559</v>
      </c>
      <c r="E26" s="11">
        <v>8488912</v>
      </c>
      <c r="F26" s="11">
        <v>23280099</v>
      </c>
      <c r="G26" s="11">
        <v>24008009</v>
      </c>
      <c r="H26" s="11">
        <v>27354751</v>
      </c>
      <c r="I26" s="11">
        <v>25824184</v>
      </c>
      <c r="J26" s="11">
        <v>37017174</v>
      </c>
      <c r="K26" s="11">
        <v>114204118</v>
      </c>
    </row>
    <row r="27" spans="1:11" ht="12" customHeight="1" x14ac:dyDescent="0.25">
      <c r="A27" s="2" t="str">
        <f>"Mar "&amp;RIGHT(A6,4)+1</f>
        <v>Mar 2026</v>
      </c>
      <c r="B27" s="11">
        <v>6069409</v>
      </c>
      <c r="C27" s="11">
        <v>7110954</v>
      </c>
      <c r="D27" s="11">
        <v>3613270</v>
      </c>
      <c r="E27" s="11">
        <v>9606300</v>
      </c>
      <c r="F27" s="11">
        <v>26399933</v>
      </c>
      <c r="G27" s="11">
        <v>27367961</v>
      </c>
      <c r="H27" s="11">
        <v>31710125</v>
      </c>
      <c r="I27" s="11">
        <v>27353645</v>
      </c>
      <c r="J27" s="11">
        <v>41854181</v>
      </c>
      <c r="K27" s="11">
        <v>128285912</v>
      </c>
    </row>
    <row r="28" spans="1:11" ht="12" customHeight="1" x14ac:dyDescent="0.25">
      <c r="A28" s="2" t="str">
        <f>"Apr "&amp;RIGHT(A6,4)+1</f>
        <v>Apr 2026</v>
      </c>
      <c r="B28" s="11">
        <v>6037665</v>
      </c>
      <c r="C28" s="11">
        <v>7160359</v>
      </c>
      <c r="D28" s="11">
        <v>3551026</v>
      </c>
      <c r="E28" s="11">
        <v>9557458</v>
      </c>
      <c r="F28" s="11">
        <v>26306508</v>
      </c>
      <c r="G28" s="11">
        <v>27592523</v>
      </c>
      <c r="H28" s="11">
        <v>31547714</v>
      </c>
      <c r="I28" s="11">
        <v>27130338</v>
      </c>
      <c r="J28" s="11">
        <v>42008963</v>
      </c>
      <c r="K28" s="11">
        <v>128279538</v>
      </c>
    </row>
    <row r="29" spans="1:11" ht="12" customHeight="1" x14ac:dyDescent="0.25">
      <c r="A29" s="2" t="str">
        <f>"May "&amp;RIGHT(A6,4)+1</f>
        <v>May 2026</v>
      </c>
      <c r="B29" s="11">
        <v>5870511</v>
      </c>
      <c r="C29" s="11">
        <v>6914672</v>
      </c>
      <c r="D29" s="11">
        <v>3468263</v>
      </c>
      <c r="E29" s="11">
        <v>9258114</v>
      </c>
      <c r="F29" s="11">
        <v>25511560</v>
      </c>
      <c r="G29" s="11">
        <v>25740641</v>
      </c>
      <c r="H29" s="11">
        <v>29431004</v>
      </c>
      <c r="I29" s="11">
        <v>22831963</v>
      </c>
      <c r="J29" s="11">
        <v>38252884</v>
      </c>
      <c r="K29" s="11">
        <v>116256492</v>
      </c>
    </row>
    <row r="30" spans="1:11" ht="12" customHeight="1" x14ac:dyDescent="0.25">
      <c r="A30" s="2" t="str">
        <f>"Jun "&amp;RIGHT(A6,4)+1</f>
        <v>Jun 2026</v>
      </c>
      <c r="B30" s="11" t="s">
        <v>417</v>
      </c>
      <c r="C30" s="11" t="s">
        <v>417</v>
      </c>
      <c r="D30" s="11" t="s">
        <v>417</v>
      </c>
      <c r="E30" s="11" t="s">
        <v>417</v>
      </c>
      <c r="F30" s="11" t="s">
        <v>417</v>
      </c>
      <c r="G30" s="11" t="s">
        <v>417</v>
      </c>
      <c r="H30" s="11" t="s">
        <v>417</v>
      </c>
      <c r="I30" s="11" t="s">
        <v>417</v>
      </c>
      <c r="J30" s="11" t="s">
        <v>417</v>
      </c>
      <c r="K30" s="11" t="s">
        <v>417</v>
      </c>
    </row>
    <row r="31" spans="1:11" ht="12" customHeight="1" x14ac:dyDescent="0.25">
      <c r="A31" s="2" t="str">
        <f>"Jul "&amp;RIGHT(A6,4)+1</f>
        <v>Jul 2026</v>
      </c>
      <c r="B31" s="11" t="s">
        <v>417</v>
      </c>
      <c r="C31" s="11" t="s">
        <v>417</v>
      </c>
      <c r="D31" s="11" t="s">
        <v>417</v>
      </c>
      <c r="E31" s="11" t="s">
        <v>417</v>
      </c>
      <c r="F31" s="11" t="s">
        <v>417</v>
      </c>
      <c r="G31" s="11" t="s">
        <v>417</v>
      </c>
      <c r="H31" s="11" t="s">
        <v>417</v>
      </c>
      <c r="I31" s="11" t="s">
        <v>417</v>
      </c>
      <c r="J31" s="11" t="s">
        <v>417</v>
      </c>
      <c r="K31" s="11" t="s">
        <v>417</v>
      </c>
    </row>
    <row r="32" spans="1:11" ht="12" customHeight="1" x14ac:dyDescent="0.25">
      <c r="A32" s="2" t="str">
        <f>"Aug "&amp;RIGHT(A6,4)+1</f>
        <v>Aug 2026</v>
      </c>
      <c r="B32" s="11" t="s">
        <v>417</v>
      </c>
      <c r="C32" s="11" t="s">
        <v>417</v>
      </c>
      <c r="D32" s="11" t="s">
        <v>417</v>
      </c>
      <c r="E32" s="11" t="s">
        <v>417</v>
      </c>
      <c r="F32" s="11" t="s">
        <v>417</v>
      </c>
      <c r="G32" s="11" t="s">
        <v>417</v>
      </c>
      <c r="H32" s="11" t="s">
        <v>417</v>
      </c>
      <c r="I32" s="11" t="s">
        <v>417</v>
      </c>
      <c r="J32" s="11" t="s">
        <v>417</v>
      </c>
      <c r="K32" s="11" t="s">
        <v>417</v>
      </c>
    </row>
    <row r="33" spans="1:11" ht="12" customHeight="1" x14ac:dyDescent="0.25">
      <c r="A33" s="2" t="str">
        <f>"Sep "&amp;RIGHT(A6,4)+1</f>
        <v>Sep 2026</v>
      </c>
      <c r="B33" s="11" t="s">
        <v>417</v>
      </c>
      <c r="C33" s="11" t="s">
        <v>417</v>
      </c>
      <c r="D33" s="11" t="s">
        <v>417</v>
      </c>
      <c r="E33" s="11" t="s">
        <v>417</v>
      </c>
      <c r="F33" s="11" t="s">
        <v>417</v>
      </c>
      <c r="G33" s="11" t="s">
        <v>417</v>
      </c>
      <c r="H33" s="11" t="s">
        <v>417</v>
      </c>
      <c r="I33" s="11" t="s">
        <v>417</v>
      </c>
      <c r="J33" s="11" t="s">
        <v>417</v>
      </c>
      <c r="K33" s="11" t="s">
        <v>417</v>
      </c>
    </row>
    <row r="34" spans="1:11" ht="12" customHeight="1" x14ac:dyDescent="0.25">
      <c r="A34" s="12" t="s">
        <v>55</v>
      </c>
      <c r="B34" s="13">
        <v>45543468</v>
      </c>
      <c r="C34" s="13">
        <v>53185146</v>
      </c>
      <c r="D34" s="13">
        <v>27416596</v>
      </c>
      <c r="E34" s="13">
        <v>72264986</v>
      </c>
      <c r="F34" s="13">
        <v>198410196</v>
      </c>
      <c r="G34" s="13">
        <v>199619350</v>
      </c>
      <c r="H34" s="13">
        <v>227937986</v>
      </c>
      <c r="I34" s="13">
        <v>200408923</v>
      </c>
      <c r="J34" s="13">
        <v>303797860</v>
      </c>
      <c r="K34" s="13">
        <v>931764119</v>
      </c>
    </row>
    <row r="35" spans="1:11" ht="12" customHeight="1" x14ac:dyDescent="0.25">
      <c r="A35" s="14" t="str">
        <f>"Total "&amp;MID(A20,7,LEN(A20)-13)&amp;" Months"</f>
        <v>Total 8 Months</v>
      </c>
      <c r="B35" s="15">
        <v>45543468</v>
      </c>
      <c r="C35" s="15">
        <v>53185146</v>
      </c>
      <c r="D35" s="15">
        <v>27416596</v>
      </c>
      <c r="E35" s="15">
        <v>72264986</v>
      </c>
      <c r="F35" s="15">
        <v>198410196</v>
      </c>
      <c r="G35" s="15">
        <v>199619350</v>
      </c>
      <c r="H35" s="15">
        <v>227937986</v>
      </c>
      <c r="I35" s="15">
        <v>200408923</v>
      </c>
      <c r="J35" s="15">
        <v>303797860</v>
      </c>
      <c r="K35" s="15">
        <v>931764119</v>
      </c>
    </row>
  </sheetData>
  <mergeCells count="6">
    <mergeCell ref="B5:K5"/>
    <mergeCell ref="A1:J1"/>
    <mergeCell ref="A2:J2"/>
    <mergeCell ref="A3:A4"/>
    <mergeCell ref="B3:F3"/>
    <mergeCell ref="G3:K3"/>
  </mergeCells>
  <phoneticPr fontId="0" type="noConversion"/>
  <pageMargins left="0.75" right="0.5" top="0.75" bottom="0.5" header="0.5" footer="0.25"/>
  <pageSetup orientation="landscape"/>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8">
    <pageSetUpPr fitToPage="1"/>
  </sheetPr>
  <dimension ref="A1:I35"/>
  <sheetViews>
    <sheetView showGridLines="0" workbookViewId="0">
      <selection sqref="A1:H1"/>
    </sheetView>
  </sheetViews>
  <sheetFormatPr defaultRowHeight="13.2" x14ac:dyDescent="0.25"/>
  <cols>
    <col min="1" max="1" width="12.77734375" customWidth="1"/>
    <col min="2" max="9" width="11.44140625" customWidth="1"/>
  </cols>
  <sheetData>
    <row r="1" spans="1:9" ht="12" customHeight="1" x14ac:dyDescent="0.25">
      <c r="A1" s="79" t="s">
        <v>439</v>
      </c>
      <c r="B1" s="79"/>
      <c r="C1" s="79"/>
      <c r="D1" s="79"/>
      <c r="E1" s="79"/>
      <c r="F1" s="79"/>
      <c r="G1" s="79"/>
      <c r="H1" s="79"/>
      <c r="I1" s="75">
        <v>46248</v>
      </c>
    </row>
    <row r="2" spans="1:9" ht="12" customHeight="1" x14ac:dyDescent="0.25">
      <c r="A2" s="81" t="s">
        <v>318</v>
      </c>
      <c r="B2" s="81"/>
      <c r="C2" s="81"/>
      <c r="D2" s="81"/>
      <c r="E2" s="81"/>
      <c r="F2" s="81"/>
      <c r="G2" s="81"/>
      <c r="H2" s="81"/>
      <c r="I2" s="1"/>
    </row>
    <row r="3" spans="1:9" ht="24" customHeight="1" x14ac:dyDescent="0.25">
      <c r="A3" s="83" t="s">
        <v>50</v>
      </c>
      <c r="B3" s="87" t="s">
        <v>103</v>
      </c>
      <c r="C3" s="87"/>
      <c r="D3" s="87"/>
      <c r="E3" s="86"/>
      <c r="F3" s="87" t="s">
        <v>104</v>
      </c>
      <c r="G3" s="87"/>
      <c r="H3" s="87"/>
      <c r="I3" s="87"/>
    </row>
    <row r="4" spans="1:9" ht="24" customHeight="1" x14ac:dyDescent="0.25">
      <c r="A4" s="84"/>
      <c r="B4" s="10" t="s">
        <v>78</v>
      </c>
      <c r="C4" s="10" t="s">
        <v>79</v>
      </c>
      <c r="D4" s="10" t="s">
        <v>80</v>
      </c>
      <c r="E4" s="10" t="s">
        <v>55</v>
      </c>
      <c r="F4" s="10" t="s">
        <v>78</v>
      </c>
      <c r="G4" s="10" t="s">
        <v>79</v>
      </c>
      <c r="H4" s="10" t="s">
        <v>80</v>
      </c>
      <c r="I4" s="9" t="s">
        <v>55</v>
      </c>
    </row>
    <row r="5" spans="1:9" ht="12" customHeight="1" x14ac:dyDescent="0.25">
      <c r="A5" s="1"/>
      <c r="B5" s="78" t="str">
        <f>REPT("-",89)&amp;" Number "&amp;REPT("-",89)</f>
        <v>----------------------------------------------------------------------------------------- Number -----------------------------------------------------------------------------------------</v>
      </c>
      <c r="C5" s="78"/>
      <c r="D5" s="78"/>
      <c r="E5" s="78"/>
      <c r="F5" s="78"/>
      <c r="G5" s="78"/>
      <c r="H5" s="78"/>
      <c r="I5" s="78"/>
    </row>
    <row r="6" spans="1:9" ht="12" customHeight="1" x14ac:dyDescent="0.25">
      <c r="A6" s="3" t="s">
        <v>418</v>
      </c>
    </row>
    <row r="7" spans="1:9" ht="12" customHeight="1" x14ac:dyDescent="0.25">
      <c r="A7" s="2" t="str">
        <f>"Oct "&amp;RIGHT(A6,4)-1</f>
        <v>Oct 2024</v>
      </c>
      <c r="B7" s="11">
        <v>24322378</v>
      </c>
      <c r="C7" s="11">
        <v>1891148</v>
      </c>
      <c r="D7" s="11">
        <v>8381829</v>
      </c>
      <c r="E7" s="11">
        <v>34595355</v>
      </c>
      <c r="F7" s="11">
        <v>27152337</v>
      </c>
      <c r="G7" s="11">
        <v>2176207</v>
      </c>
      <c r="H7" s="11">
        <v>9626218</v>
      </c>
      <c r="I7" s="11">
        <v>38954762</v>
      </c>
    </row>
    <row r="8" spans="1:9" ht="12" customHeight="1" x14ac:dyDescent="0.25">
      <c r="A8" s="2" t="str">
        <f>"Nov "&amp;RIGHT(A6,4)-1</f>
        <v>Nov 2024</v>
      </c>
      <c r="B8" s="11">
        <v>19841788</v>
      </c>
      <c r="C8" s="11">
        <v>1606414</v>
      </c>
      <c r="D8" s="11">
        <v>6987116</v>
      </c>
      <c r="E8" s="11">
        <v>28435318</v>
      </c>
      <c r="F8" s="11">
        <v>22439720</v>
      </c>
      <c r="G8" s="11">
        <v>1852764</v>
      </c>
      <c r="H8" s="11">
        <v>8037642</v>
      </c>
      <c r="I8" s="11">
        <v>32330126</v>
      </c>
    </row>
    <row r="9" spans="1:9" ht="12" customHeight="1" x14ac:dyDescent="0.25">
      <c r="A9" s="2" t="str">
        <f>"Dec "&amp;RIGHT(A6,4)-1</f>
        <v>Dec 2024</v>
      </c>
      <c r="B9" s="11">
        <v>18808494</v>
      </c>
      <c r="C9" s="11">
        <v>1534271</v>
      </c>
      <c r="D9" s="11">
        <v>6612680</v>
      </c>
      <c r="E9" s="11">
        <v>26955445</v>
      </c>
      <c r="F9" s="11">
        <v>21706499</v>
      </c>
      <c r="G9" s="11">
        <v>1796590</v>
      </c>
      <c r="H9" s="11">
        <v>7743216</v>
      </c>
      <c r="I9" s="11">
        <v>31246305</v>
      </c>
    </row>
    <row r="10" spans="1:9" ht="12" customHeight="1" x14ac:dyDescent="0.25">
      <c r="A10" s="2" t="str">
        <f>"Jan "&amp;RIGHT(A6,4)</f>
        <v>Jan 2025</v>
      </c>
      <c r="B10" s="11">
        <v>21169762</v>
      </c>
      <c r="C10" s="11">
        <v>1712608</v>
      </c>
      <c r="D10" s="11">
        <v>7478835</v>
      </c>
      <c r="E10" s="11">
        <v>30361205</v>
      </c>
      <c r="F10" s="11">
        <v>24320932</v>
      </c>
      <c r="G10" s="11">
        <v>2016681</v>
      </c>
      <c r="H10" s="11">
        <v>8825672</v>
      </c>
      <c r="I10" s="11">
        <v>35163285</v>
      </c>
    </row>
    <row r="11" spans="1:9" ht="12" customHeight="1" x14ac:dyDescent="0.25">
      <c r="A11" s="2" t="str">
        <f>"Feb "&amp;RIGHT(A6,4)</f>
        <v>Feb 2025</v>
      </c>
      <c r="B11" s="11">
        <v>20827048</v>
      </c>
      <c r="C11" s="11">
        <v>1683016</v>
      </c>
      <c r="D11" s="11">
        <v>7324497</v>
      </c>
      <c r="E11" s="11">
        <v>29834561</v>
      </c>
      <c r="F11" s="11">
        <v>23664508</v>
      </c>
      <c r="G11" s="11">
        <v>1962910</v>
      </c>
      <c r="H11" s="11">
        <v>8577197</v>
      </c>
      <c r="I11" s="11">
        <v>34204615</v>
      </c>
    </row>
    <row r="12" spans="1:9" ht="12" customHeight="1" x14ac:dyDescent="0.25">
      <c r="A12" s="2" t="str">
        <f>"Mar "&amp;RIGHT(A6,4)</f>
        <v>Mar 2025</v>
      </c>
      <c r="B12" s="11">
        <v>22859157</v>
      </c>
      <c r="C12" s="11">
        <v>1874924</v>
      </c>
      <c r="D12" s="11">
        <v>8232321</v>
      </c>
      <c r="E12" s="11">
        <v>32966402</v>
      </c>
      <c r="F12" s="11">
        <v>26490383</v>
      </c>
      <c r="G12" s="11">
        <v>2225450</v>
      </c>
      <c r="H12" s="11">
        <v>9716453</v>
      </c>
      <c r="I12" s="11">
        <v>38432286</v>
      </c>
    </row>
    <row r="13" spans="1:9" ht="12" customHeight="1" x14ac:dyDescent="0.25">
      <c r="A13" s="2" t="str">
        <f>"Apr "&amp;RIGHT(A6,4)</f>
        <v>Apr 2025</v>
      </c>
      <c r="B13" s="11">
        <v>24115058</v>
      </c>
      <c r="C13" s="11">
        <v>1957701</v>
      </c>
      <c r="D13" s="11">
        <v>8687776</v>
      </c>
      <c r="E13" s="11">
        <v>34760535</v>
      </c>
      <c r="F13" s="11">
        <v>27661062</v>
      </c>
      <c r="G13" s="11">
        <v>2291605</v>
      </c>
      <c r="H13" s="11">
        <v>10154718</v>
      </c>
      <c r="I13" s="11">
        <v>40107385</v>
      </c>
    </row>
    <row r="14" spans="1:9" ht="12" customHeight="1" x14ac:dyDescent="0.25">
      <c r="A14" s="2" t="str">
        <f>"May "&amp;RIGHT(A6,4)</f>
        <v>May 2025</v>
      </c>
      <c r="B14" s="11">
        <v>23546916</v>
      </c>
      <c r="C14" s="11">
        <v>1954977</v>
      </c>
      <c r="D14" s="11">
        <v>8575205</v>
      </c>
      <c r="E14" s="11">
        <v>34077098</v>
      </c>
      <c r="F14" s="11">
        <v>26978903</v>
      </c>
      <c r="G14" s="11">
        <v>2301188</v>
      </c>
      <c r="H14" s="11">
        <v>10076345</v>
      </c>
      <c r="I14" s="11">
        <v>39356436</v>
      </c>
    </row>
    <row r="15" spans="1:9" ht="12" customHeight="1" x14ac:dyDescent="0.25">
      <c r="A15" s="2" t="str">
        <f>"Jun "&amp;RIGHT(A6,4)</f>
        <v>Jun 2025</v>
      </c>
      <c r="B15" s="11">
        <v>19495878</v>
      </c>
      <c r="C15" s="11">
        <v>1797391</v>
      </c>
      <c r="D15" s="11">
        <v>8015751</v>
      </c>
      <c r="E15" s="11">
        <v>29309020</v>
      </c>
      <c r="F15" s="11">
        <v>25520578</v>
      </c>
      <c r="G15" s="11">
        <v>2320471</v>
      </c>
      <c r="H15" s="11">
        <v>10082563</v>
      </c>
      <c r="I15" s="11">
        <v>37923612</v>
      </c>
    </row>
    <row r="16" spans="1:9" ht="12" customHeight="1" x14ac:dyDescent="0.25">
      <c r="A16" s="2" t="str">
        <f>"Jul "&amp;RIGHT(A6,4)</f>
        <v>Jul 2025</v>
      </c>
      <c r="B16" s="11">
        <v>18862507</v>
      </c>
      <c r="C16" s="11">
        <v>1844117</v>
      </c>
      <c r="D16" s="11">
        <v>8256173</v>
      </c>
      <c r="E16" s="11">
        <v>28962797</v>
      </c>
      <c r="F16" s="11">
        <v>25916509</v>
      </c>
      <c r="G16" s="11">
        <v>2405874</v>
      </c>
      <c r="H16" s="11">
        <v>10493620</v>
      </c>
      <c r="I16" s="11">
        <v>38816003</v>
      </c>
    </row>
    <row r="17" spans="1:9" ht="12" customHeight="1" x14ac:dyDescent="0.25">
      <c r="A17" s="2" t="str">
        <f>"Aug "&amp;RIGHT(A6,4)</f>
        <v>Aug 2025</v>
      </c>
      <c r="B17" s="11">
        <v>18943544</v>
      </c>
      <c r="C17" s="11">
        <v>1646918</v>
      </c>
      <c r="D17" s="11">
        <v>7530170</v>
      </c>
      <c r="E17" s="11">
        <v>28120632</v>
      </c>
      <c r="F17" s="11">
        <v>23043752</v>
      </c>
      <c r="G17" s="11">
        <v>1969187</v>
      </c>
      <c r="H17" s="11">
        <v>8966509</v>
      </c>
      <c r="I17" s="11">
        <v>33979448</v>
      </c>
    </row>
    <row r="18" spans="1:9" ht="12" customHeight="1" x14ac:dyDescent="0.25">
      <c r="A18" s="2" t="str">
        <f>"Sep "&amp;RIGHT(A6,4)</f>
        <v>Sep 2025</v>
      </c>
      <c r="B18" s="11">
        <v>22401384</v>
      </c>
      <c r="C18" s="11">
        <v>1738016</v>
      </c>
      <c r="D18" s="11">
        <v>7824204</v>
      </c>
      <c r="E18" s="11">
        <v>31963604</v>
      </c>
      <c r="F18" s="11">
        <v>24472689</v>
      </c>
      <c r="G18" s="11">
        <v>1948991</v>
      </c>
      <c r="H18" s="11">
        <v>8833576</v>
      </c>
      <c r="I18" s="11">
        <v>35255256</v>
      </c>
    </row>
    <row r="19" spans="1:9" ht="12" customHeight="1" x14ac:dyDescent="0.25">
      <c r="A19" s="12" t="s">
        <v>55</v>
      </c>
      <c r="B19" s="13">
        <v>255193914</v>
      </c>
      <c r="C19" s="13">
        <v>21241501</v>
      </c>
      <c r="D19" s="13">
        <v>93906557</v>
      </c>
      <c r="E19" s="13">
        <v>370341972</v>
      </c>
      <c r="F19" s="13">
        <v>299367872</v>
      </c>
      <c r="G19" s="13">
        <v>25267918</v>
      </c>
      <c r="H19" s="13">
        <v>111133729</v>
      </c>
      <c r="I19" s="13">
        <v>435769519</v>
      </c>
    </row>
    <row r="20" spans="1:9" ht="12" customHeight="1" x14ac:dyDescent="0.25">
      <c r="A20" s="14" t="s">
        <v>419</v>
      </c>
      <c r="B20" s="15">
        <v>175490601</v>
      </c>
      <c r="C20" s="15">
        <v>14215059</v>
      </c>
      <c r="D20" s="15">
        <v>62280259</v>
      </c>
      <c r="E20" s="15">
        <v>251985919</v>
      </c>
      <c r="F20" s="15">
        <v>200414344</v>
      </c>
      <c r="G20" s="15">
        <v>16623395</v>
      </c>
      <c r="H20" s="15">
        <v>72757461</v>
      </c>
      <c r="I20" s="15">
        <v>289795200</v>
      </c>
    </row>
    <row r="21" spans="1:9" ht="12" customHeight="1" x14ac:dyDescent="0.25">
      <c r="A21" s="3" t="str">
        <f>"FY "&amp;RIGHT(A6,4)+1</f>
        <v>FY 2026</v>
      </c>
    </row>
    <row r="22" spans="1:9" ht="12" customHeight="1" x14ac:dyDescent="0.25">
      <c r="A22" s="2" t="str">
        <f>"Oct "&amp;RIGHT(A6,4)</f>
        <v>Oct 2025</v>
      </c>
      <c r="B22" s="11">
        <v>23927918</v>
      </c>
      <c r="C22" s="11">
        <v>1882405</v>
      </c>
      <c r="D22" s="11">
        <v>8362799</v>
      </c>
      <c r="E22" s="11">
        <v>34173122</v>
      </c>
      <c r="F22" s="11">
        <v>26650659</v>
      </c>
      <c r="G22" s="11">
        <v>2156990</v>
      </c>
      <c r="H22" s="11">
        <v>9596097</v>
      </c>
      <c r="I22" s="11">
        <v>38403746</v>
      </c>
    </row>
    <row r="23" spans="1:9" ht="12" customHeight="1" x14ac:dyDescent="0.25">
      <c r="A23" s="2" t="str">
        <f>"Nov "&amp;RIGHT(A6,4)</f>
        <v>Nov 2025</v>
      </c>
      <c r="B23" s="11">
        <v>18494049</v>
      </c>
      <c r="C23" s="11">
        <v>1492535</v>
      </c>
      <c r="D23" s="11">
        <v>6602785</v>
      </c>
      <c r="E23" s="11">
        <v>26589369</v>
      </c>
      <c r="F23" s="11">
        <v>20758172</v>
      </c>
      <c r="G23" s="11">
        <v>1714040</v>
      </c>
      <c r="H23" s="11">
        <v>7570251</v>
      </c>
      <c r="I23" s="11">
        <v>30042463</v>
      </c>
    </row>
    <row r="24" spans="1:9" ht="12" customHeight="1" x14ac:dyDescent="0.25">
      <c r="A24" s="2" t="str">
        <f>"Dec "&amp;RIGHT(A6,4)</f>
        <v>Dec 2025</v>
      </c>
      <c r="B24" s="11">
        <v>19468908</v>
      </c>
      <c r="C24" s="11">
        <v>1575586</v>
      </c>
      <c r="D24" s="11">
        <v>6966553</v>
      </c>
      <c r="E24" s="11">
        <v>28011047</v>
      </c>
      <c r="F24" s="11">
        <v>22565497</v>
      </c>
      <c r="G24" s="11">
        <v>1850407</v>
      </c>
      <c r="H24" s="11">
        <v>8189782</v>
      </c>
      <c r="I24" s="11">
        <v>32605686</v>
      </c>
    </row>
    <row r="25" spans="1:9" ht="12" customHeight="1" x14ac:dyDescent="0.25">
      <c r="A25" s="2" t="str">
        <f>"Jan "&amp;RIGHT(A6,4)+1</f>
        <v>Jan 2026</v>
      </c>
      <c r="B25" s="11">
        <v>19655323</v>
      </c>
      <c r="C25" s="11">
        <v>1579713</v>
      </c>
      <c r="D25" s="11">
        <v>7082625</v>
      </c>
      <c r="E25" s="11">
        <v>28317661</v>
      </c>
      <c r="F25" s="11">
        <v>22446424</v>
      </c>
      <c r="G25" s="11">
        <v>1850680</v>
      </c>
      <c r="H25" s="11">
        <v>8319826</v>
      </c>
      <c r="I25" s="11">
        <v>32616930</v>
      </c>
    </row>
    <row r="26" spans="1:9" ht="12" customHeight="1" x14ac:dyDescent="0.25">
      <c r="A26" s="2" t="str">
        <f>"Feb "&amp;RIGHT(A6,4)+1</f>
        <v>Feb 2026</v>
      </c>
      <c r="B26" s="11">
        <v>20375486</v>
      </c>
      <c r="C26" s="11">
        <v>1650141</v>
      </c>
      <c r="D26" s="11">
        <v>7367282</v>
      </c>
      <c r="E26" s="11">
        <v>29392909</v>
      </c>
      <c r="F26" s="11">
        <v>23088928</v>
      </c>
      <c r="G26" s="11">
        <v>1916165</v>
      </c>
      <c r="H26" s="11">
        <v>8574386</v>
      </c>
      <c r="I26" s="11">
        <v>33579479</v>
      </c>
    </row>
    <row r="27" spans="1:9" ht="12" customHeight="1" x14ac:dyDescent="0.25">
      <c r="A27" s="2" t="str">
        <f>"Mar "&amp;RIGHT(A6,4)+1</f>
        <v>Mar 2026</v>
      </c>
      <c r="B27" s="11">
        <v>23082432</v>
      </c>
      <c r="C27" s="11">
        <v>1899778</v>
      </c>
      <c r="D27" s="11">
        <v>8455160</v>
      </c>
      <c r="E27" s="11">
        <v>33437370</v>
      </c>
      <c r="F27" s="11">
        <v>26609339</v>
      </c>
      <c r="G27" s="11">
        <v>2247025</v>
      </c>
      <c r="H27" s="11">
        <v>9964715</v>
      </c>
      <c r="I27" s="11">
        <v>38821079</v>
      </c>
    </row>
    <row r="28" spans="1:9" ht="12" customHeight="1" x14ac:dyDescent="0.25">
      <c r="A28" s="2" t="str">
        <f>"Apr "&amp;RIGHT(A6,4)+1</f>
        <v>Apr 2026</v>
      </c>
      <c r="B28" s="11">
        <v>23182194</v>
      </c>
      <c r="C28" s="11">
        <v>1896233</v>
      </c>
      <c r="D28" s="11">
        <v>8551761</v>
      </c>
      <c r="E28" s="11">
        <v>33630188</v>
      </c>
      <c r="F28" s="11">
        <v>26529467</v>
      </c>
      <c r="G28" s="11">
        <v>2208665</v>
      </c>
      <c r="H28" s="11">
        <v>9969941</v>
      </c>
      <c r="I28" s="11">
        <v>38708073</v>
      </c>
    </row>
    <row r="29" spans="1:9" ht="12" customHeight="1" x14ac:dyDescent="0.25">
      <c r="A29" s="2" t="str">
        <f>"May "&amp;RIGHT(A6,4)+1</f>
        <v>May 2026</v>
      </c>
      <c r="B29" s="11">
        <v>21710351</v>
      </c>
      <c r="C29" s="11">
        <v>1811062</v>
      </c>
      <c r="D29" s="11">
        <v>8089739</v>
      </c>
      <c r="E29" s="11">
        <v>31611152</v>
      </c>
      <c r="F29" s="11">
        <v>24825909</v>
      </c>
      <c r="G29" s="11">
        <v>2121661</v>
      </c>
      <c r="H29" s="11">
        <v>9398106</v>
      </c>
      <c r="I29" s="11">
        <v>36345676</v>
      </c>
    </row>
    <row r="30" spans="1:9" ht="12" customHeight="1" x14ac:dyDescent="0.25">
      <c r="A30" s="2" t="str">
        <f>"Jun "&amp;RIGHT(A6,4)+1</f>
        <v>Jun 2026</v>
      </c>
      <c r="B30" s="11" t="s">
        <v>417</v>
      </c>
      <c r="C30" s="11" t="s">
        <v>417</v>
      </c>
      <c r="D30" s="11" t="s">
        <v>417</v>
      </c>
      <c r="E30" s="11" t="s">
        <v>417</v>
      </c>
      <c r="F30" s="11" t="s">
        <v>417</v>
      </c>
      <c r="G30" s="11" t="s">
        <v>417</v>
      </c>
      <c r="H30" s="11" t="s">
        <v>417</v>
      </c>
      <c r="I30" s="11" t="s">
        <v>417</v>
      </c>
    </row>
    <row r="31" spans="1:9" ht="12" customHeight="1" x14ac:dyDescent="0.25">
      <c r="A31" s="2" t="str">
        <f>"Jul "&amp;RIGHT(A6,4)+1</f>
        <v>Jul 2026</v>
      </c>
      <c r="B31" s="11" t="s">
        <v>417</v>
      </c>
      <c r="C31" s="11" t="s">
        <v>417</v>
      </c>
      <c r="D31" s="11" t="s">
        <v>417</v>
      </c>
      <c r="E31" s="11" t="s">
        <v>417</v>
      </c>
      <c r="F31" s="11" t="s">
        <v>417</v>
      </c>
      <c r="G31" s="11" t="s">
        <v>417</v>
      </c>
      <c r="H31" s="11" t="s">
        <v>417</v>
      </c>
      <c r="I31" s="11" t="s">
        <v>417</v>
      </c>
    </row>
    <row r="32" spans="1:9" ht="12" customHeight="1" x14ac:dyDescent="0.25">
      <c r="A32" s="2" t="str">
        <f>"Aug "&amp;RIGHT(A6,4)+1</f>
        <v>Aug 2026</v>
      </c>
      <c r="B32" s="11" t="s">
        <v>417</v>
      </c>
      <c r="C32" s="11" t="s">
        <v>417</v>
      </c>
      <c r="D32" s="11" t="s">
        <v>417</v>
      </c>
      <c r="E32" s="11" t="s">
        <v>417</v>
      </c>
      <c r="F32" s="11" t="s">
        <v>417</v>
      </c>
      <c r="G32" s="11" t="s">
        <v>417</v>
      </c>
      <c r="H32" s="11" t="s">
        <v>417</v>
      </c>
      <c r="I32" s="11" t="s">
        <v>417</v>
      </c>
    </row>
    <row r="33" spans="1:9" ht="12" customHeight="1" x14ac:dyDescent="0.25">
      <c r="A33" s="2" t="str">
        <f>"Sep "&amp;RIGHT(A6,4)+1</f>
        <v>Sep 2026</v>
      </c>
      <c r="B33" s="11" t="s">
        <v>417</v>
      </c>
      <c r="C33" s="11" t="s">
        <v>417</v>
      </c>
      <c r="D33" s="11" t="s">
        <v>417</v>
      </c>
      <c r="E33" s="11" t="s">
        <v>417</v>
      </c>
      <c r="F33" s="11" t="s">
        <v>417</v>
      </c>
      <c r="G33" s="11" t="s">
        <v>417</v>
      </c>
      <c r="H33" s="11" t="s">
        <v>417</v>
      </c>
      <c r="I33" s="11" t="s">
        <v>417</v>
      </c>
    </row>
    <row r="34" spans="1:9" ht="12" customHeight="1" x14ac:dyDescent="0.25">
      <c r="A34" s="12" t="s">
        <v>55</v>
      </c>
      <c r="B34" s="13">
        <v>169896661</v>
      </c>
      <c r="C34" s="13">
        <v>13787453</v>
      </c>
      <c r="D34" s="13">
        <v>61478704</v>
      </c>
      <c r="E34" s="13">
        <v>245162818</v>
      </c>
      <c r="F34" s="13">
        <v>193474395</v>
      </c>
      <c r="G34" s="13">
        <v>16065633</v>
      </c>
      <c r="H34" s="13">
        <v>71583104</v>
      </c>
      <c r="I34" s="13">
        <v>281123132</v>
      </c>
    </row>
    <row r="35" spans="1:9" ht="12" customHeight="1" x14ac:dyDescent="0.25">
      <c r="A35" s="14" t="str">
        <f>"Total "&amp;MID(A20,7,LEN(A20)-13)&amp;" Months"</f>
        <v>Total 8 Months</v>
      </c>
      <c r="B35" s="15">
        <v>169896661</v>
      </c>
      <c r="C35" s="15">
        <v>13787453</v>
      </c>
      <c r="D35" s="15">
        <v>61478704</v>
      </c>
      <c r="E35" s="15">
        <v>245162818</v>
      </c>
      <c r="F35" s="15">
        <v>193474395</v>
      </c>
      <c r="G35" s="15">
        <v>16065633</v>
      </c>
      <c r="H35" s="15">
        <v>71583104</v>
      </c>
      <c r="I35" s="15">
        <v>281123132</v>
      </c>
    </row>
  </sheetData>
  <mergeCells count="6">
    <mergeCell ref="B5:I5"/>
    <mergeCell ref="A1:H1"/>
    <mergeCell ref="A2:H2"/>
    <mergeCell ref="A3:A4"/>
    <mergeCell ref="B3:E3"/>
    <mergeCell ref="F3:I3"/>
  </mergeCells>
  <phoneticPr fontId="0" type="noConversion"/>
  <pageMargins left="0.75" right="0.5" top="0.75" bottom="0.5" header="0.5" footer="0.25"/>
  <pageSetup orientation="landscape"/>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9">
    <pageSetUpPr fitToPage="1"/>
  </sheetPr>
  <dimension ref="A1:I35"/>
  <sheetViews>
    <sheetView showGridLines="0" workbookViewId="0">
      <selection sqref="A1:H1"/>
    </sheetView>
  </sheetViews>
  <sheetFormatPr defaultRowHeight="13.2" x14ac:dyDescent="0.25"/>
  <cols>
    <col min="1" max="1" width="12.77734375" customWidth="1"/>
    <col min="2" max="9" width="11.44140625" customWidth="1"/>
  </cols>
  <sheetData>
    <row r="1" spans="1:9" ht="12" customHeight="1" x14ac:dyDescent="0.25">
      <c r="A1" s="79" t="s">
        <v>439</v>
      </c>
      <c r="B1" s="79"/>
      <c r="C1" s="79"/>
      <c r="D1" s="79"/>
      <c r="E1" s="79"/>
      <c r="F1" s="79"/>
      <c r="G1" s="79"/>
      <c r="H1" s="79"/>
      <c r="I1" s="75">
        <v>46248</v>
      </c>
    </row>
    <row r="2" spans="1:9" ht="12" customHeight="1" x14ac:dyDescent="0.25">
      <c r="A2" s="81" t="s">
        <v>107</v>
      </c>
      <c r="B2" s="81"/>
      <c r="C2" s="81"/>
      <c r="D2" s="81"/>
      <c r="E2" s="81"/>
      <c r="F2" s="81"/>
      <c r="G2" s="81"/>
      <c r="H2" s="81"/>
      <c r="I2" s="1"/>
    </row>
    <row r="3" spans="1:9" ht="24" customHeight="1" x14ac:dyDescent="0.25">
      <c r="A3" s="83" t="s">
        <v>50</v>
      </c>
      <c r="B3" s="87" t="s">
        <v>105</v>
      </c>
      <c r="C3" s="87"/>
      <c r="D3" s="87"/>
      <c r="E3" s="86"/>
      <c r="F3" s="87" t="s">
        <v>106</v>
      </c>
      <c r="G3" s="87"/>
      <c r="H3" s="87"/>
      <c r="I3" s="87"/>
    </row>
    <row r="4" spans="1:9" ht="24" customHeight="1" x14ac:dyDescent="0.25">
      <c r="A4" s="84"/>
      <c r="B4" s="10" t="s">
        <v>78</v>
      </c>
      <c r="C4" s="10" t="s">
        <v>79</v>
      </c>
      <c r="D4" s="10" t="s">
        <v>80</v>
      </c>
      <c r="E4" s="10" t="s">
        <v>55</v>
      </c>
      <c r="F4" s="10" t="s">
        <v>78</v>
      </c>
      <c r="G4" s="10" t="s">
        <v>79</v>
      </c>
      <c r="H4" s="10" t="s">
        <v>80</v>
      </c>
      <c r="I4" s="9" t="s">
        <v>55</v>
      </c>
    </row>
    <row r="5" spans="1:9" ht="12" customHeight="1" x14ac:dyDescent="0.25">
      <c r="A5" s="1"/>
      <c r="B5" s="78" t="str">
        <f>REPT("-",89)&amp;" Number "&amp;REPT("-",89)</f>
        <v>----------------------------------------------------------------------------------------- Number -----------------------------------------------------------------------------------------</v>
      </c>
      <c r="C5" s="78"/>
      <c r="D5" s="78"/>
      <c r="E5" s="78"/>
      <c r="F5" s="78"/>
      <c r="G5" s="78"/>
      <c r="H5" s="78"/>
      <c r="I5" s="78"/>
    </row>
    <row r="6" spans="1:9" ht="12" customHeight="1" x14ac:dyDescent="0.25">
      <c r="A6" s="3" t="s">
        <v>418</v>
      </c>
    </row>
    <row r="7" spans="1:9" ht="12" customHeight="1" x14ac:dyDescent="0.25">
      <c r="A7" s="2" t="str">
        <f>"Oct "&amp;RIGHT(A6,4)-1</f>
        <v>Oct 2024</v>
      </c>
      <c r="B7" s="11">
        <v>32269062</v>
      </c>
      <c r="C7" s="11">
        <v>232823</v>
      </c>
      <c r="D7" s="11">
        <v>440586</v>
      </c>
      <c r="E7" s="11">
        <v>32942471</v>
      </c>
      <c r="F7" s="11">
        <v>39008796</v>
      </c>
      <c r="G7" s="11">
        <v>2623385</v>
      </c>
      <c r="H7" s="11">
        <v>11731544</v>
      </c>
      <c r="I7" s="11">
        <v>53363725</v>
      </c>
    </row>
    <row r="8" spans="1:9" ht="12" customHeight="1" x14ac:dyDescent="0.25">
      <c r="A8" s="2" t="str">
        <f>"Nov "&amp;RIGHT(A6,4)-1</f>
        <v>Nov 2024</v>
      </c>
      <c r="B8" s="11">
        <v>24623638</v>
      </c>
      <c r="C8" s="11">
        <v>189711</v>
      </c>
      <c r="D8" s="11">
        <v>357798</v>
      </c>
      <c r="E8" s="11">
        <v>25171147</v>
      </c>
      <c r="F8" s="11">
        <v>31687727</v>
      </c>
      <c r="G8" s="11">
        <v>2180045</v>
      </c>
      <c r="H8" s="11">
        <v>9613755</v>
      </c>
      <c r="I8" s="11">
        <v>43481527</v>
      </c>
    </row>
    <row r="9" spans="1:9" ht="12" customHeight="1" x14ac:dyDescent="0.25">
      <c r="A9" s="2" t="str">
        <f>"Dec "&amp;RIGHT(A6,4)-1</f>
        <v>Dec 2024</v>
      </c>
      <c r="B9" s="11">
        <v>23017289</v>
      </c>
      <c r="C9" s="11">
        <v>184709</v>
      </c>
      <c r="D9" s="11">
        <v>348373</v>
      </c>
      <c r="E9" s="11">
        <v>23550371</v>
      </c>
      <c r="F9" s="11">
        <v>30330232</v>
      </c>
      <c r="G9" s="11">
        <v>2100521</v>
      </c>
      <c r="H9" s="11">
        <v>9160157</v>
      </c>
      <c r="I9" s="11">
        <v>41590910</v>
      </c>
    </row>
    <row r="10" spans="1:9" ht="12" customHeight="1" x14ac:dyDescent="0.25">
      <c r="A10" s="2" t="str">
        <f>"Jan "&amp;RIGHT(A6,4)</f>
        <v>Jan 2025</v>
      </c>
      <c r="B10" s="11">
        <v>26822741</v>
      </c>
      <c r="C10" s="11">
        <v>206436</v>
      </c>
      <c r="D10" s="11">
        <v>391896</v>
      </c>
      <c r="E10" s="11">
        <v>27421073</v>
      </c>
      <c r="F10" s="11">
        <v>34164150</v>
      </c>
      <c r="G10" s="11">
        <v>2370722</v>
      </c>
      <c r="H10" s="11">
        <v>10510552</v>
      </c>
      <c r="I10" s="11">
        <v>47045424</v>
      </c>
    </row>
    <row r="11" spans="1:9" ht="12" customHeight="1" x14ac:dyDescent="0.25">
      <c r="A11" s="2" t="str">
        <f>"Feb "&amp;RIGHT(A6,4)</f>
        <v>Feb 2025</v>
      </c>
      <c r="B11" s="11">
        <v>27855781</v>
      </c>
      <c r="C11" s="11">
        <v>205215</v>
      </c>
      <c r="D11" s="11">
        <v>393169</v>
      </c>
      <c r="E11" s="11">
        <v>28454165</v>
      </c>
      <c r="F11" s="11">
        <v>33647149</v>
      </c>
      <c r="G11" s="11">
        <v>2331766</v>
      </c>
      <c r="H11" s="11">
        <v>10263751</v>
      </c>
      <c r="I11" s="11">
        <v>46242666</v>
      </c>
    </row>
    <row r="12" spans="1:9" ht="12" customHeight="1" x14ac:dyDescent="0.25">
      <c r="A12" s="2" t="str">
        <f>"Mar "&amp;RIGHT(A6,4)</f>
        <v>Mar 2025</v>
      </c>
      <c r="B12" s="11">
        <v>28724913</v>
      </c>
      <c r="C12" s="11">
        <v>218521</v>
      </c>
      <c r="D12" s="11">
        <v>425884</v>
      </c>
      <c r="E12" s="11">
        <v>29369318</v>
      </c>
      <c r="F12" s="11">
        <v>36888665</v>
      </c>
      <c r="G12" s="11">
        <v>2591145</v>
      </c>
      <c r="H12" s="11">
        <v>11470431</v>
      </c>
      <c r="I12" s="11">
        <v>50950241</v>
      </c>
    </row>
    <row r="13" spans="1:9" ht="12" customHeight="1" x14ac:dyDescent="0.25">
      <c r="A13" s="2" t="str">
        <f>"Apr "&amp;RIGHT(A6,4)</f>
        <v>Apr 2025</v>
      </c>
      <c r="B13" s="11">
        <v>29818296</v>
      </c>
      <c r="C13" s="11">
        <v>228740</v>
      </c>
      <c r="D13" s="11">
        <v>439073</v>
      </c>
      <c r="E13" s="11">
        <v>30486109</v>
      </c>
      <c r="F13" s="11">
        <v>38434888</v>
      </c>
      <c r="G13" s="11">
        <v>2706228</v>
      </c>
      <c r="H13" s="11">
        <v>12052706</v>
      </c>
      <c r="I13" s="11">
        <v>53193822</v>
      </c>
    </row>
    <row r="14" spans="1:9" ht="12" customHeight="1" x14ac:dyDescent="0.25">
      <c r="A14" s="2" t="str">
        <f>"May "&amp;RIGHT(A6,4)</f>
        <v>May 2025</v>
      </c>
      <c r="B14" s="11">
        <v>26710233</v>
      </c>
      <c r="C14" s="11">
        <v>227116</v>
      </c>
      <c r="D14" s="11">
        <v>443510</v>
      </c>
      <c r="E14" s="11">
        <v>27380859</v>
      </c>
      <c r="F14" s="11">
        <v>36790774</v>
      </c>
      <c r="G14" s="11">
        <v>2669122</v>
      </c>
      <c r="H14" s="11">
        <v>11812309</v>
      </c>
      <c r="I14" s="11">
        <v>51272205</v>
      </c>
    </row>
    <row r="15" spans="1:9" ht="12" customHeight="1" x14ac:dyDescent="0.25">
      <c r="A15" s="2" t="str">
        <f>"Jun "&amp;RIGHT(A6,4)</f>
        <v>Jun 2025</v>
      </c>
      <c r="B15" s="11">
        <v>8717680</v>
      </c>
      <c r="C15" s="11">
        <v>203774</v>
      </c>
      <c r="D15" s="11">
        <v>408750</v>
      </c>
      <c r="E15" s="11">
        <v>9330204</v>
      </c>
      <c r="F15" s="11">
        <v>27959231</v>
      </c>
      <c r="G15" s="11">
        <v>2357962</v>
      </c>
      <c r="H15" s="11">
        <v>10580585</v>
      </c>
      <c r="I15" s="11">
        <v>40897778</v>
      </c>
    </row>
    <row r="16" spans="1:9" ht="12" customHeight="1" x14ac:dyDescent="0.25">
      <c r="A16" s="2" t="str">
        <f>"Jul "&amp;RIGHT(A6,4)</f>
        <v>Jul 2025</v>
      </c>
      <c r="B16" s="11">
        <v>5980490</v>
      </c>
      <c r="C16" s="11">
        <v>202330</v>
      </c>
      <c r="D16" s="11">
        <v>421608</v>
      </c>
      <c r="E16" s="11">
        <v>6604428</v>
      </c>
      <c r="F16" s="11">
        <v>26904807</v>
      </c>
      <c r="G16" s="11">
        <v>2412128</v>
      </c>
      <c r="H16" s="11">
        <v>10839711</v>
      </c>
      <c r="I16" s="11">
        <v>40156646</v>
      </c>
    </row>
    <row r="17" spans="1:9" ht="12" customHeight="1" x14ac:dyDescent="0.25">
      <c r="A17" s="2" t="str">
        <f>"Aug "&amp;RIGHT(A6,4)</f>
        <v>Aug 2025</v>
      </c>
      <c r="B17" s="11">
        <v>16762936</v>
      </c>
      <c r="C17" s="11">
        <v>195422</v>
      </c>
      <c r="D17" s="11">
        <v>397577</v>
      </c>
      <c r="E17" s="11">
        <v>17355935</v>
      </c>
      <c r="F17" s="11">
        <v>28833637</v>
      </c>
      <c r="G17" s="11">
        <v>2223614</v>
      </c>
      <c r="H17" s="11">
        <v>10087746</v>
      </c>
      <c r="I17" s="11">
        <v>41144997</v>
      </c>
    </row>
    <row r="18" spans="1:9" ht="12" customHeight="1" x14ac:dyDescent="0.25">
      <c r="A18" s="2" t="str">
        <f>"Sep "&amp;RIGHT(A6,4)</f>
        <v>Sep 2025</v>
      </c>
      <c r="B18" s="11">
        <v>30055336</v>
      </c>
      <c r="C18" s="11">
        <v>211399</v>
      </c>
      <c r="D18" s="11">
        <v>415958</v>
      </c>
      <c r="E18" s="11">
        <v>30682693</v>
      </c>
      <c r="F18" s="11">
        <v>35547727</v>
      </c>
      <c r="G18" s="11">
        <v>2402010</v>
      </c>
      <c r="H18" s="11">
        <v>10877706</v>
      </c>
      <c r="I18" s="11">
        <v>48827443</v>
      </c>
    </row>
    <row r="19" spans="1:9" ht="12" customHeight="1" x14ac:dyDescent="0.25">
      <c r="A19" s="12" t="s">
        <v>55</v>
      </c>
      <c r="B19" s="13">
        <v>281358395</v>
      </c>
      <c r="C19" s="13">
        <v>2506196</v>
      </c>
      <c r="D19" s="13">
        <v>4884182</v>
      </c>
      <c r="E19" s="13">
        <v>288748773</v>
      </c>
      <c r="F19" s="13">
        <v>400197783</v>
      </c>
      <c r="G19" s="13">
        <v>28968648</v>
      </c>
      <c r="H19" s="13">
        <v>129000953</v>
      </c>
      <c r="I19" s="13">
        <v>558167384</v>
      </c>
    </row>
    <row r="20" spans="1:9" ht="12" customHeight="1" x14ac:dyDescent="0.25">
      <c r="A20" s="14" t="s">
        <v>419</v>
      </c>
      <c r="B20" s="15">
        <v>219841953</v>
      </c>
      <c r="C20" s="15">
        <v>1693271</v>
      </c>
      <c r="D20" s="15">
        <v>3240289</v>
      </c>
      <c r="E20" s="15">
        <v>224775513</v>
      </c>
      <c r="F20" s="15">
        <v>280952381</v>
      </c>
      <c r="G20" s="15">
        <v>19572934</v>
      </c>
      <c r="H20" s="15">
        <v>86615205</v>
      </c>
      <c r="I20" s="15">
        <v>387140520</v>
      </c>
    </row>
    <row r="21" spans="1:9" ht="12" customHeight="1" x14ac:dyDescent="0.25">
      <c r="A21" s="3" t="str">
        <f>"FY "&amp;RIGHT(A6,4)+1</f>
        <v>FY 2026</v>
      </c>
    </row>
    <row r="22" spans="1:9" ht="12" customHeight="1" x14ac:dyDescent="0.25">
      <c r="A22" s="2" t="str">
        <f>"Oct "&amp;RIGHT(A6,4)</f>
        <v>Oct 2025</v>
      </c>
      <c r="B22" s="11">
        <v>32907492</v>
      </c>
      <c r="C22" s="11">
        <v>228221</v>
      </c>
      <c r="D22" s="11">
        <v>452345</v>
      </c>
      <c r="E22" s="11">
        <v>33588058</v>
      </c>
      <c r="F22" s="11">
        <v>38304151</v>
      </c>
      <c r="G22" s="11">
        <v>2596529</v>
      </c>
      <c r="H22" s="11">
        <v>11570871</v>
      </c>
      <c r="I22" s="11">
        <v>52471551</v>
      </c>
    </row>
    <row r="23" spans="1:9" ht="12" customHeight="1" x14ac:dyDescent="0.25">
      <c r="A23" s="2" t="str">
        <f>"Nov "&amp;RIGHT(A6,4)</f>
        <v>Nov 2025</v>
      </c>
      <c r="B23" s="11">
        <v>24381208</v>
      </c>
      <c r="C23" s="11">
        <v>179196</v>
      </c>
      <c r="D23" s="11">
        <v>359357</v>
      </c>
      <c r="E23" s="11">
        <v>24919761</v>
      </c>
      <c r="F23" s="11">
        <v>29580368</v>
      </c>
      <c r="G23" s="11">
        <v>2025288</v>
      </c>
      <c r="H23" s="11">
        <v>9007999</v>
      </c>
      <c r="I23" s="11">
        <v>40613655</v>
      </c>
    </row>
    <row r="24" spans="1:9" ht="12" customHeight="1" x14ac:dyDescent="0.25">
      <c r="A24" s="2" t="str">
        <f>"Dec "&amp;RIGHT(A6,4)</f>
        <v>Dec 2025</v>
      </c>
      <c r="B24" s="11">
        <v>24627727</v>
      </c>
      <c r="C24" s="11">
        <v>190240</v>
      </c>
      <c r="D24" s="11">
        <v>374264</v>
      </c>
      <c r="E24" s="11">
        <v>25192231</v>
      </c>
      <c r="F24" s="11">
        <v>31281785</v>
      </c>
      <c r="G24" s="11">
        <v>2129905</v>
      </c>
      <c r="H24" s="11">
        <v>9605096</v>
      </c>
      <c r="I24" s="11">
        <v>43016786</v>
      </c>
    </row>
    <row r="25" spans="1:9" ht="12" customHeight="1" x14ac:dyDescent="0.25">
      <c r="A25" s="2" t="str">
        <f>"Jan "&amp;RIGHT(A6,4)+1</f>
        <v>Jan 2026</v>
      </c>
      <c r="B25" s="11">
        <v>26601512</v>
      </c>
      <c r="C25" s="11">
        <v>190739</v>
      </c>
      <c r="D25" s="11">
        <v>378970</v>
      </c>
      <c r="E25" s="11">
        <v>27171221</v>
      </c>
      <c r="F25" s="11">
        <v>31844714</v>
      </c>
      <c r="G25" s="11">
        <v>2183901</v>
      </c>
      <c r="H25" s="11">
        <v>9888253</v>
      </c>
      <c r="I25" s="11">
        <v>43916868</v>
      </c>
    </row>
    <row r="26" spans="1:9" ht="12" customHeight="1" x14ac:dyDescent="0.25">
      <c r="A26" s="2" t="str">
        <f>"Feb "&amp;RIGHT(A6,4)+1</f>
        <v>Feb 2026</v>
      </c>
      <c r="B26" s="11">
        <v>28405357</v>
      </c>
      <c r="C26" s="11">
        <v>200178</v>
      </c>
      <c r="D26" s="11">
        <v>400208</v>
      </c>
      <c r="E26" s="11">
        <v>29005743</v>
      </c>
      <c r="F26" s="11">
        <v>32991206</v>
      </c>
      <c r="G26" s="11">
        <v>2276354</v>
      </c>
      <c r="H26" s="11">
        <v>10238526</v>
      </c>
      <c r="I26" s="11">
        <v>45506086</v>
      </c>
    </row>
    <row r="27" spans="1:9" ht="12" customHeight="1" x14ac:dyDescent="0.25">
      <c r="A27" s="2" t="str">
        <f>"Mar "&amp;RIGHT(A6,4)+1</f>
        <v>Mar 2026</v>
      </c>
      <c r="B27" s="11">
        <v>30290125</v>
      </c>
      <c r="C27" s="11">
        <v>222085</v>
      </c>
      <c r="D27" s="11">
        <v>454705</v>
      </c>
      <c r="E27" s="11">
        <v>30966915</v>
      </c>
      <c r="F27" s="11">
        <v>37151556</v>
      </c>
      <c r="G27" s="11">
        <v>2600637</v>
      </c>
      <c r="H27" s="11">
        <v>11708288</v>
      </c>
      <c r="I27" s="11">
        <v>51460481</v>
      </c>
    </row>
    <row r="28" spans="1:9" ht="12" customHeight="1" x14ac:dyDescent="0.25">
      <c r="A28" s="2" t="str">
        <f>"Apr "&amp;RIGHT(A6,4)+1</f>
        <v>Apr 2026</v>
      </c>
      <c r="B28" s="11">
        <v>30005777</v>
      </c>
      <c r="C28" s="11">
        <v>221425</v>
      </c>
      <c r="D28" s="11">
        <v>454162</v>
      </c>
      <c r="E28" s="11">
        <v>30681364</v>
      </c>
      <c r="F28" s="11">
        <v>37178475</v>
      </c>
      <c r="G28" s="11">
        <v>2598849</v>
      </c>
      <c r="H28" s="11">
        <v>11789097</v>
      </c>
      <c r="I28" s="11">
        <v>51566421</v>
      </c>
    </row>
    <row r="29" spans="1:9" ht="12" customHeight="1" x14ac:dyDescent="0.25">
      <c r="A29" s="2" t="str">
        <f>"May "&amp;RIGHT(A6,4)+1</f>
        <v>May 2026</v>
      </c>
      <c r="B29" s="11">
        <v>25721108</v>
      </c>
      <c r="C29" s="11">
        <v>194359</v>
      </c>
      <c r="D29" s="11">
        <v>384759</v>
      </c>
      <c r="E29" s="11">
        <v>26300226</v>
      </c>
      <c r="F29" s="11">
        <v>34060303</v>
      </c>
      <c r="G29" s="11">
        <v>2435691</v>
      </c>
      <c r="H29" s="11">
        <v>11015004</v>
      </c>
      <c r="I29" s="11">
        <v>47510998</v>
      </c>
    </row>
    <row r="30" spans="1:9" ht="12" customHeight="1" x14ac:dyDescent="0.25">
      <c r="A30" s="2" t="str">
        <f>"Jun "&amp;RIGHT(A6,4)+1</f>
        <v>Jun 2026</v>
      </c>
      <c r="B30" s="11" t="s">
        <v>417</v>
      </c>
      <c r="C30" s="11" t="s">
        <v>417</v>
      </c>
      <c r="D30" s="11" t="s">
        <v>417</v>
      </c>
      <c r="E30" s="11" t="s">
        <v>417</v>
      </c>
      <c r="F30" s="11" t="s">
        <v>417</v>
      </c>
      <c r="G30" s="11" t="s">
        <v>417</v>
      </c>
      <c r="H30" s="11" t="s">
        <v>417</v>
      </c>
      <c r="I30" s="11" t="s">
        <v>417</v>
      </c>
    </row>
    <row r="31" spans="1:9" ht="12" customHeight="1" x14ac:dyDescent="0.25">
      <c r="A31" s="2" t="str">
        <f>"Jul "&amp;RIGHT(A6,4)+1</f>
        <v>Jul 2026</v>
      </c>
      <c r="B31" s="11" t="s">
        <v>417</v>
      </c>
      <c r="C31" s="11" t="s">
        <v>417</v>
      </c>
      <c r="D31" s="11" t="s">
        <v>417</v>
      </c>
      <c r="E31" s="11" t="s">
        <v>417</v>
      </c>
      <c r="F31" s="11" t="s">
        <v>417</v>
      </c>
      <c r="G31" s="11" t="s">
        <v>417</v>
      </c>
      <c r="H31" s="11" t="s">
        <v>417</v>
      </c>
      <c r="I31" s="11" t="s">
        <v>417</v>
      </c>
    </row>
    <row r="32" spans="1:9" ht="12" customHeight="1" x14ac:dyDescent="0.25">
      <c r="A32" s="2" t="str">
        <f>"Aug "&amp;RIGHT(A6,4)+1</f>
        <v>Aug 2026</v>
      </c>
      <c r="B32" s="11" t="s">
        <v>417</v>
      </c>
      <c r="C32" s="11" t="s">
        <v>417</v>
      </c>
      <c r="D32" s="11" t="s">
        <v>417</v>
      </c>
      <c r="E32" s="11" t="s">
        <v>417</v>
      </c>
      <c r="F32" s="11" t="s">
        <v>417</v>
      </c>
      <c r="G32" s="11" t="s">
        <v>417</v>
      </c>
      <c r="H32" s="11" t="s">
        <v>417</v>
      </c>
      <c r="I32" s="11" t="s">
        <v>417</v>
      </c>
    </row>
    <row r="33" spans="1:9" ht="12" customHeight="1" x14ac:dyDescent="0.25">
      <c r="A33" s="2" t="str">
        <f>"Sep "&amp;RIGHT(A6,4)+1</f>
        <v>Sep 2026</v>
      </c>
      <c r="B33" s="11" t="s">
        <v>417</v>
      </c>
      <c r="C33" s="11" t="s">
        <v>417</v>
      </c>
      <c r="D33" s="11" t="s">
        <v>417</v>
      </c>
      <c r="E33" s="11" t="s">
        <v>417</v>
      </c>
      <c r="F33" s="11" t="s">
        <v>417</v>
      </c>
      <c r="G33" s="11" t="s">
        <v>417</v>
      </c>
      <c r="H33" s="11" t="s">
        <v>417</v>
      </c>
      <c r="I33" s="11" t="s">
        <v>417</v>
      </c>
    </row>
    <row r="34" spans="1:9" ht="12" customHeight="1" x14ac:dyDescent="0.25">
      <c r="A34" s="12" t="s">
        <v>55</v>
      </c>
      <c r="B34" s="13">
        <v>222940306</v>
      </c>
      <c r="C34" s="13">
        <v>1626443</v>
      </c>
      <c r="D34" s="13">
        <v>3258770</v>
      </c>
      <c r="E34" s="13">
        <v>227825519</v>
      </c>
      <c r="F34" s="13">
        <v>272392558</v>
      </c>
      <c r="G34" s="13">
        <v>18847154</v>
      </c>
      <c r="H34" s="13">
        <v>84823134</v>
      </c>
      <c r="I34" s="13">
        <v>376062846</v>
      </c>
    </row>
    <row r="35" spans="1:9" ht="12" customHeight="1" x14ac:dyDescent="0.25">
      <c r="A35" s="14" t="str">
        <f>"Total "&amp;MID(A20,7,LEN(A20)-13)&amp;" Months"</f>
        <v>Total 8 Months</v>
      </c>
      <c r="B35" s="15">
        <v>222940306</v>
      </c>
      <c r="C35" s="15">
        <v>1626443</v>
      </c>
      <c r="D35" s="15">
        <v>3258770</v>
      </c>
      <c r="E35" s="15">
        <v>227825519</v>
      </c>
      <c r="F35" s="15">
        <v>272392558</v>
      </c>
      <c r="G35" s="15">
        <v>18847154</v>
      </c>
      <c r="H35" s="15">
        <v>84823134</v>
      </c>
      <c r="I35" s="15">
        <v>376062846</v>
      </c>
    </row>
  </sheetData>
  <mergeCells count="6">
    <mergeCell ref="B5:I5"/>
    <mergeCell ref="A1:H1"/>
    <mergeCell ref="A2:H2"/>
    <mergeCell ref="A3:A4"/>
    <mergeCell ref="B3:E3"/>
    <mergeCell ref="F3:I3"/>
  </mergeCells>
  <phoneticPr fontId="0" type="noConversion"/>
  <pageMargins left="0.75" right="0.5" top="0.75" bottom="0.5" header="0.5" footer="0.25"/>
  <pageSetup orientation="landscape"/>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0">
    <pageSetUpPr fitToPage="1"/>
  </sheetPr>
  <dimension ref="A1:E37"/>
  <sheetViews>
    <sheetView showGridLines="0" workbookViewId="0">
      <selection sqref="A1:D1"/>
    </sheetView>
  </sheetViews>
  <sheetFormatPr defaultRowHeight="13.2" x14ac:dyDescent="0.25"/>
  <cols>
    <col min="1" max="1" width="14.21875" customWidth="1"/>
    <col min="2" max="5" width="18.5546875" customWidth="1"/>
  </cols>
  <sheetData>
    <row r="1" spans="1:5" ht="12" customHeight="1" x14ac:dyDescent="0.25">
      <c r="A1" s="79" t="s">
        <v>439</v>
      </c>
      <c r="B1" s="79"/>
      <c r="C1" s="79"/>
      <c r="D1" s="79"/>
      <c r="E1" s="75">
        <v>46248</v>
      </c>
    </row>
    <row r="2" spans="1:5" ht="12" customHeight="1" x14ac:dyDescent="0.25">
      <c r="A2" s="81" t="s">
        <v>108</v>
      </c>
      <c r="B2" s="81"/>
      <c r="C2" s="81"/>
      <c r="D2" s="81"/>
      <c r="E2" s="1"/>
    </row>
    <row r="3" spans="1:5" ht="24" customHeight="1" x14ac:dyDescent="0.25">
      <c r="A3" s="83" t="s">
        <v>50</v>
      </c>
      <c r="B3" s="87" t="s">
        <v>109</v>
      </c>
      <c r="C3" s="87"/>
      <c r="D3" s="87"/>
      <c r="E3" s="87"/>
    </row>
    <row r="4" spans="1:5" ht="24" customHeight="1" x14ac:dyDescent="0.25">
      <c r="A4" s="84"/>
      <c r="B4" s="10" t="s">
        <v>78</v>
      </c>
      <c r="C4" s="10" t="s">
        <v>79</v>
      </c>
      <c r="D4" s="10" t="s">
        <v>80</v>
      </c>
      <c r="E4" s="9" t="s">
        <v>209</v>
      </c>
    </row>
    <row r="5" spans="1:5" ht="12" customHeight="1" x14ac:dyDescent="0.25">
      <c r="A5" s="1"/>
      <c r="B5" s="78" t="str">
        <f>REPT("-",71)&amp;" Number "&amp;REPT("-",71)</f>
        <v>----------------------------------------------------------------------- Number -----------------------------------------------------------------------</v>
      </c>
      <c r="C5" s="78"/>
      <c r="D5" s="78"/>
      <c r="E5" s="78"/>
    </row>
    <row r="6" spans="1:5" ht="12" customHeight="1" x14ac:dyDescent="0.25">
      <c r="A6" s="3" t="s">
        <v>418</v>
      </c>
    </row>
    <row r="7" spans="1:5" ht="12" customHeight="1" x14ac:dyDescent="0.25">
      <c r="A7" s="2" t="str">
        <f>"Oct "&amp;RIGHT(A6,4)-1</f>
        <v>Oct 2024</v>
      </c>
      <c r="B7" s="11">
        <v>122752573</v>
      </c>
      <c r="C7" s="11">
        <v>6923563</v>
      </c>
      <c r="D7" s="11">
        <v>30180177</v>
      </c>
      <c r="E7" s="11">
        <v>159856313</v>
      </c>
    </row>
    <row r="8" spans="1:5" ht="12" customHeight="1" x14ac:dyDescent="0.25">
      <c r="A8" s="2" t="str">
        <f>"Nov "&amp;RIGHT(A6,4)-1</f>
        <v>Nov 2024</v>
      </c>
      <c r="B8" s="11">
        <v>98592873</v>
      </c>
      <c r="C8" s="11">
        <v>5828934</v>
      </c>
      <c r="D8" s="11">
        <v>24996311</v>
      </c>
      <c r="E8" s="11">
        <v>129418118</v>
      </c>
    </row>
    <row r="9" spans="1:5" ht="12" customHeight="1" x14ac:dyDescent="0.25">
      <c r="A9" s="2" t="str">
        <f>"Dec "&amp;RIGHT(A6,4)-1</f>
        <v>Dec 2024</v>
      </c>
      <c r="B9" s="11">
        <v>93862514</v>
      </c>
      <c r="C9" s="11">
        <v>5616091</v>
      </c>
      <c r="D9" s="11">
        <v>23864426</v>
      </c>
      <c r="E9" s="11">
        <v>123343031</v>
      </c>
    </row>
    <row r="10" spans="1:5" ht="12" customHeight="1" x14ac:dyDescent="0.25">
      <c r="A10" s="2" t="str">
        <f>"Jan "&amp;RIGHT(A6,4)</f>
        <v>Jan 2025</v>
      </c>
      <c r="B10" s="11">
        <v>106477585</v>
      </c>
      <c r="C10" s="11">
        <v>6306447</v>
      </c>
      <c r="D10" s="11">
        <v>27206955</v>
      </c>
      <c r="E10" s="11">
        <v>139990987</v>
      </c>
    </row>
    <row r="11" spans="1:5" ht="12" customHeight="1" x14ac:dyDescent="0.25">
      <c r="A11" s="2" t="str">
        <f>"Feb "&amp;RIGHT(A6,4)</f>
        <v>Feb 2025</v>
      </c>
      <c r="B11" s="11">
        <v>105994486</v>
      </c>
      <c r="C11" s="11">
        <v>6182907</v>
      </c>
      <c r="D11" s="11">
        <v>26558614</v>
      </c>
      <c r="E11" s="11">
        <v>138736007</v>
      </c>
    </row>
    <row r="12" spans="1:5" ht="12" customHeight="1" x14ac:dyDescent="0.25">
      <c r="A12" s="2" t="str">
        <f>"Mar "&amp;RIGHT(A6,4)</f>
        <v>Mar 2025</v>
      </c>
      <c r="B12" s="11">
        <v>114963118</v>
      </c>
      <c r="C12" s="11">
        <v>6910040</v>
      </c>
      <c r="D12" s="11">
        <v>29845089</v>
      </c>
      <c r="E12" s="11">
        <v>151718247</v>
      </c>
    </row>
    <row r="13" spans="1:5" ht="12" customHeight="1" x14ac:dyDescent="0.25">
      <c r="A13" s="2" t="str">
        <f>"Apr "&amp;RIGHT(A6,4)</f>
        <v>Apr 2025</v>
      </c>
      <c r="B13" s="11">
        <v>120029304</v>
      </c>
      <c r="C13" s="11">
        <v>7184274</v>
      </c>
      <c r="D13" s="11">
        <v>31334273</v>
      </c>
      <c r="E13" s="11">
        <v>158547851</v>
      </c>
    </row>
    <row r="14" spans="1:5" ht="12" customHeight="1" x14ac:dyDescent="0.25">
      <c r="A14" s="2" t="str">
        <f>"May "&amp;RIGHT(A6,4)</f>
        <v>May 2025</v>
      </c>
      <c r="B14" s="11">
        <v>114026826</v>
      </c>
      <c r="C14" s="11">
        <v>7152403</v>
      </c>
      <c r="D14" s="11">
        <v>30907369</v>
      </c>
      <c r="E14" s="11">
        <v>152086598</v>
      </c>
    </row>
    <row r="15" spans="1:5" ht="12" customHeight="1" x14ac:dyDescent="0.25">
      <c r="A15" s="2" t="str">
        <f>"Jun "&amp;RIGHT(A6,4)</f>
        <v>Jun 2025</v>
      </c>
      <c r="B15" s="11">
        <v>81693367</v>
      </c>
      <c r="C15" s="11">
        <v>6679598</v>
      </c>
      <c r="D15" s="11">
        <v>29087649</v>
      </c>
      <c r="E15" s="11">
        <v>117460614</v>
      </c>
    </row>
    <row r="16" spans="1:5" ht="12" customHeight="1" x14ac:dyDescent="0.25">
      <c r="A16" s="2" t="str">
        <f>"Jul "&amp;RIGHT(A6,4)</f>
        <v>Jul 2025</v>
      </c>
      <c r="B16" s="11">
        <v>77664313</v>
      </c>
      <c r="C16" s="11">
        <v>6864449</v>
      </c>
      <c r="D16" s="11">
        <v>30011112</v>
      </c>
      <c r="E16" s="11">
        <v>114539874</v>
      </c>
    </row>
    <row r="17" spans="1:5" ht="12" customHeight="1" x14ac:dyDescent="0.25">
      <c r="A17" s="2" t="str">
        <f>"Aug "&amp;RIGHT(A6,4)</f>
        <v>Aug 2025</v>
      </c>
      <c r="B17" s="11">
        <v>87583869</v>
      </c>
      <c r="C17" s="11">
        <v>6035141</v>
      </c>
      <c r="D17" s="11">
        <v>26982002</v>
      </c>
      <c r="E17" s="11">
        <v>120601012</v>
      </c>
    </row>
    <row r="18" spans="1:5" ht="12" customHeight="1" x14ac:dyDescent="0.25">
      <c r="A18" s="2" t="str">
        <f>"Sep "&amp;RIGHT(A6,4)</f>
        <v>Sep 2025</v>
      </c>
      <c r="B18" s="11">
        <v>112477136</v>
      </c>
      <c r="C18" s="11">
        <v>6300416</v>
      </c>
      <c r="D18" s="11">
        <v>27951444</v>
      </c>
      <c r="E18" s="11">
        <v>146728996</v>
      </c>
    </row>
    <row r="19" spans="1:5" ht="12" customHeight="1" x14ac:dyDescent="0.25">
      <c r="A19" s="12" t="s">
        <v>55</v>
      </c>
      <c r="B19" s="13">
        <v>1236117964</v>
      </c>
      <c r="C19" s="13">
        <v>77984263</v>
      </c>
      <c r="D19" s="13">
        <v>338925421</v>
      </c>
      <c r="E19" s="13">
        <v>1653027648</v>
      </c>
    </row>
    <row r="20" spans="1:5" ht="12" customHeight="1" x14ac:dyDescent="0.25">
      <c r="A20" s="14" t="s">
        <v>419</v>
      </c>
      <c r="B20" s="15">
        <v>876699279</v>
      </c>
      <c r="C20" s="15">
        <v>52104659</v>
      </c>
      <c r="D20" s="15">
        <v>224893214</v>
      </c>
      <c r="E20" s="15">
        <v>1153697152</v>
      </c>
    </row>
    <row r="21" spans="1:5" ht="12" customHeight="1" x14ac:dyDescent="0.25">
      <c r="A21" s="3" t="str">
        <f>"FY "&amp;RIGHT(A6,4)+1</f>
        <v>FY 2026</v>
      </c>
    </row>
    <row r="22" spans="1:5" ht="12" customHeight="1" x14ac:dyDescent="0.25">
      <c r="A22" s="2" t="str">
        <f>"Oct "&amp;RIGHT(A6,4)</f>
        <v>Oct 2025</v>
      </c>
      <c r="B22" s="11">
        <v>121790220</v>
      </c>
      <c r="C22" s="11">
        <v>6864145</v>
      </c>
      <c r="D22" s="11">
        <v>29982112</v>
      </c>
      <c r="E22" s="11">
        <v>158636477</v>
      </c>
    </row>
    <row r="23" spans="1:5" ht="12" customHeight="1" x14ac:dyDescent="0.25">
      <c r="A23" s="2" t="str">
        <f>"Nov "&amp;RIGHT(A6,4)</f>
        <v>Nov 2025</v>
      </c>
      <c r="B23" s="11">
        <v>93213797</v>
      </c>
      <c r="C23" s="11">
        <v>5411059</v>
      </c>
      <c r="D23" s="11">
        <v>23540392</v>
      </c>
      <c r="E23" s="11">
        <v>122165248</v>
      </c>
    </row>
    <row r="24" spans="1:5" ht="12" customHeight="1" x14ac:dyDescent="0.25">
      <c r="A24" s="2" t="str">
        <f>"Dec "&amp;RIGHT(A6,4)</f>
        <v>Dec 2025</v>
      </c>
      <c r="B24" s="11">
        <v>97943917</v>
      </c>
      <c r="C24" s="11">
        <v>5746138</v>
      </c>
      <c r="D24" s="11">
        <v>25135695</v>
      </c>
      <c r="E24" s="11">
        <v>128825750</v>
      </c>
    </row>
    <row r="25" spans="1:5" ht="12" customHeight="1" x14ac:dyDescent="0.25">
      <c r="A25" s="2" t="str">
        <f>"Jan "&amp;RIGHT(A6,4)+1</f>
        <v>Jan 2026</v>
      </c>
      <c r="B25" s="11">
        <v>100547973</v>
      </c>
      <c r="C25" s="11">
        <v>5805033</v>
      </c>
      <c r="D25" s="11">
        <v>25669674</v>
      </c>
      <c r="E25" s="11">
        <v>132022680</v>
      </c>
    </row>
    <row r="26" spans="1:5" ht="12" customHeight="1" x14ac:dyDescent="0.25">
      <c r="A26" s="2" t="str">
        <f>"Feb "&amp;RIGHT(A6,4)+1</f>
        <v>Feb 2026</v>
      </c>
      <c r="B26" s="11">
        <v>104860977</v>
      </c>
      <c r="C26" s="11">
        <v>6042838</v>
      </c>
      <c r="D26" s="11">
        <v>26580402</v>
      </c>
      <c r="E26" s="11">
        <v>137484217</v>
      </c>
    </row>
    <row r="27" spans="1:5" ht="12" customHeight="1" x14ac:dyDescent="0.25">
      <c r="A27" s="2" t="str">
        <f>"Mar "&amp;RIGHT(A6,4)+1</f>
        <v>Mar 2026</v>
      </c>
      <c r="B27" s="11">
        <v>117133452</v>
      </c>
      <c r="C27" s="11">
        <v>6969525</v>
      </c>
      <c r="D27" s="11">
        <v>30582868</v>
      </c>
      <c r="E27" s="11">
        <v>154685845</v>
      </c>
    </row>
    <row r="28" spans="1:5" ht="12" customHeight="1" x14ac:dyDescent="0.25">
      <c r="A28" s="2" t="str">
        <f>"Apr "&amp;RIGHT(A6,4)+1</f>
        <v>Apr 2026</v>
      </c>
      <c r="B28" s="11">
        <v>116895913</v>
      </c>
      <c r="C28" s="11">
        <v>6925172</v>
      </c>
      <c r="D28" s="11">
        <v>30764961</v>
      </c>
      <c r="E28" s="11">
        <v>154586046</v>
      </c>
    </row>
    <row r="29" spans="1:5" ht="12" customHeight="1" x14ac:dyDescent="0.25">
      <c r="A29" s="2" t="str">
        <f>"May "&amp;RIGHT(A6,4)+1</f>
        <v>May 2026</v>
      </c>
      <c r="B29" s="11">
        <v>106317671</v>
      </c>
      <c r="C29" s="11">
        <v>6562773</v>
      </c>
      <c r="D29" s="11">
        <v>28887608</v>
      </c>
      <c r="E29" s="11">
        <v>141768052</v>
      </c>
    </row>
    <row r="30" spans="1:5" ht="12" customHeight="1" x14ac:dyDescent="0.25">
      <c r="A30" s="2" t="str">
        <f>"Jun "&amp;RIGHT(A6,4)+1</f>
        <v>Jun 2026</v>
      </c>
      <c r="B30" s="11" t="s">
        <v>417</v>
      </c>
      <c r="C30" s="11" t="s">
        <v>417</v>
      </c>
      <c r="D30" s="11" t="s">
        <v>417</v>
      </c>
      <c r="E30" s="11" t="s">
        <v>417</v>
      </c>
    </row>
    <row r="31" spans="1:5" ht="12" customHeight="1" x14ac:dyDescent="0.25">
      <c r="A31" s="2" t="str">
        <f>"Jul "&amp;RIGHT(A6,4)+1</f>
        <v>Jul 2026</v>
      </c>
      <c r="B31" s="11" t="s">
        <v>417</v>
      </c>
      <c r="C31" s="11" t="s">
        <v>417</v>
      </c>
      <c r="D31" s="11" t="s">
        <v>417</v>
      </c>
      <c r="E31" s="11" t="s">
        <v>417</v>
      </c>
    </row>
    <row r="32" spans="1:5" ht="12" customHeight="1" x14ac:dyDescent="0.25">
      <c r="A32" s="2" t="str">
        <f>"Aug "&amp;RIGHT(A6,4)+1</f>
        <v>Aug 2026</v>
      </c>
      <c r="B32" s="11" t="s">
        <v>417</v>
      </c>
      <c r="C32" s="11" t="s">
        <v>417</v>
      </c>
      <c r="D32" s="11" t="s">
        <v>417</v>
      </c>
      <c r="E32" s="11" t="s">
        <v>417</v>
      </c>
    </row>
    <row r="33" spans="1:5" ht="12" customHeight="1" x14ac:dyDescent="0.25">
      <c r="A33" s="2" t="str">
        <f>"Sep "&amp;RIGHT(A6,4)+1</f>
        <v>Sep 2026</v>
      </c>
      <c r="B33" s="11" t="s">
        <v>417</v>
      </c>
      <c r="C33" s="11" t="s">
        <v>417</v>
      </c>
      <c r="D33" s="11" t="s">
        <v>417</v>
      </c>
      <c r="E33" s="11" t="s">
        <v>417</v>
      </c>
    </row>
    <row r="34" spans="1:5" ht="12" customHeight="1" x14ac:dyDescent="0.25">
      <c r="A34" s="12" t="s">
        <v>55</v>
      </c>
      <c r="B34" s="13">
        <v>858703920</v>
      </c>
      <c r="C34" s="13">
        <v>50326683</v>
      </c>
      <c r="D34" s="13">
        <v>221143712</v>
      </c>
      <c r="E34" s="13">
        <v>1130174315</v>
      </c>
    </row>
    <row r="35" spans="1:5" ht="12" customHeight="1" x14ac:dyDescent="0.25">
      <c r="A35" s="14" t="str">
        <f>"Total "&amp;MID(A20,7,LEN(A20)-13)&amp;" Months"</f>
        <v>Total 8 Months</v>
      </c>
      <c r="B35" s="15">
        <v>858703920</v>
      </c>
      <c r="C35" s="15">
        <v>50326683</v>
      </c>
      <c r="D35" s="15">
        <v>221143712</v>
      </c>
      <c r="E35" s="15">
        <v>1130174315</v>
      </c>
    </row>
    <row r="36" spans="1:5" ht="12" customHeight="1" x14ac:dyDescent="0.25">
      <c r="A36" s="78"/>
      <c r="B36" s="78"/>
      <c r="C36" s="78"/>
      <c r="D36" s="78"/>
      <c r="E36" s="78"/>
    </row>
    <row r="37" spans="1:5" ht="70.05" customHeight="1" x14ac:dyDescent="0.25">
      <c r="A37" s="89" t="s">
        <v>110</v>
      </c>
      <c r="B37" s="89"/>
      <c r="C37" s="89"/>
      <c r="D37" s="89"/>
      <c r="E37" s="89"/>
    </row>
  </sheetData>
  <mergeCells count="7">
    <mergeCell ref="B5:E5"/>
    <mergeCell ref="A36:E36"/>
    <mergeCell ref="A37:E37"/>
    <mergeCell ref="A1:D1"/>
    <mergeCell ref="A2:D2"/>
    <mergeCell ref="A3:A4"/>
    <mergeCell ref="B3:E3"/>
  </mergeCells>
  <phoneticPr fontId="0" type="noConversion"/>
  <pageMargins left="0.75" right="0.5" top="0.75" bottom="0.5" header="0.5" footer="0.25"/>
  <pageSetup orientation="landscape"/>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C47"/>
  <sheetViews>
    <sheetView showGridLines="0" workbookViewId="0">
      <selection activeCell="A2" sqref="A2"/>
    </sheetView>
  </sheetViews>
  <sheetFormatPr defaultRowHeight="13.2" x14ac:dyDescent="0.25"/>
  <cols>
    <col min="1" max="1" width="18.44140625" customWidth="1"/>
    <col min="2" max="2" width="85.77734375" customWidth="1"/>
  </cols>
  <sheetData>
    <row r="1" spans="1:3" ht="12" customHeight="1" x14ac:dyDescent="0.25">
      <c r="A1" s="3"/>
      <c r="B1" s="5" t="s">
        <v>11</v>
      </c>
    </row>
    <row r="2" spans="1:3" ht="12" customHeight="1" x14ac:dyDescent="0.25">
      <c r="A2" s="6" t="s">
        <v>12</v>
      </c>
      <c r="B2" s="7" t="s">
        <v>13</v>
      </c>
    </row>
    <row r="3" spans="1:3" ht="12" customHeight="1" x14ac:dyDescent="0.25">
      <c r="A3" s="3" t="s">
        <v>261</v>
      </c>
      <c r="B3" s="1" t="s">
        <v>14</v>
      </c>
    </row>
    <row r="4" spans="1:3" ht="12" customHeight="1" x14ac:dyDescent="0.25">
      <c r="A4" s="3" t="s">
        <v>316</v>
      </c>
      <c r="B4" s="1" t="s">
        <v>317</v>
      </c>
    </row>
    <row r="5" spans="1:3" ht="12" customHeight="1" x14ac:dyDescent="0.25">
      <c r="A5" s="3" t="s">
        <v>350</v>
      </c>
      <c r="B5" s="1" t="s">
        <v>351</v>
      </c>
    </row>
    <row r="6" spans="1:3" ht="12" customHeight="1" x14ac:dyDescent="0.25">
      <c r="A6" s="3" t="s">
        <v>367</v>
      </c>
      <c r="B6" s="1" t="s">
        <v>368</v>
      </c>
    </row>
    <row r="7" spans="1:3" ht="12" customHeight="1" x14ac:dyDescent="0.25">
      <c r="A7" s="3" t="s">
        <v>262</v>
      </c>
      <c r="B7" s="1" t="s">
        <v>15</v>
      </c>
    </row>
    <row r="8" spans="1:3" ht="12" customHeight="1" x14ac:dyDescent="0.25">
      <c r="A8" s="3" t="s">
        <v>263</v>
      </c>
      <c r="B8" s="1" t="s">
        <v>16</v>
      </c>
      <c r="C8" t="s">
        <v>299</v>
      </c>
    </row>
    <row r="9" spans="1:3" ht="12" customHeight="1" x14ac:dyDescent="0.25">
      <c r="A9" s="3" t="s">
        <v>264</v>
      </c>
      <c r="B9" s="1" t="s">
        <v>17</v>
      </c>
      <c r="C9" t="s">
        <v>300</v>
      </c>
    </row>
    <row r="10" spans="1:3" ht="12" customHeight="1" x14ac:dyDescent="0.25">
      <c r="A10" s="3" t="s">
        <v>265</v>
      </c>
      <c r="B10" s="1" t="s">
        <v>18</v>
      </c>
      <c r="C10" t="s">
        <v>301</v>
      </c>
    </row>
    <row r="11" spans="1:3" ht="12" customHeight="1" x14ac:dyDescent="0.25">
      <c r="A11" s="3" t="s">
        <v>266</v>
      </c>
      <c r="B11" s="1" t="s">
        <v>335</v>
      </c>
      <c r="C11" t="s">
        <v>302</v>
      </c>
    </row>
    <row r="12" spans="1:3" ht="12" customHeight="1" x14ac:dyDescent="0.25">
      <c r="A12" s="3" t="s">
        <v>267</v>
      </c>
      <c r="B12" s="1" t="s">
        <v>20</v>
      </c>
      <c r="C12" t="s">
        <v>303</v>
      </c>
    </row>
    <row r="13" spans="1:3" ht="12" customHeight="1" x14ac:dyDescent="0.25">
      <c r="A13" s="3" t="s">
        <v>268</v>
      </c>
      <c r="B13" s="1" t="s">
        <v>21</v>
      </c>
      <c r="C13" t="s">
        <v>304</v>
      </c>
    </row>
    <row r="14" spans="1:3" ht="12" customHeight="1" x14ac:dyDescent="0.25">
      <c r="A14" s="3" t="s">
        <v>269</v>
      </c>
      <c r="B14" s="1" t="s">
        <v>22</v>
      </c>
      <c r="C14" t="s">
        <v>305</v>
      </c>
    </row>
    <row r="15" spans="1:3" ht="12" customHeight="1" x14ac:dyDescent="0.25">
      <c r="A15" s="3" t="s">
        <v>270</v>
      </c>
      <c r="B15" s="1" t="s">
        <v>23</v>
      </c>
      <c r="C15" t="s">
        <v>306</v>
      </c>
    </row>
    <row r="16" spans="1:3" ht="12" customHeight="1" x14ac:dyDescent="0.25">
      <c r="A16" s="3" t="s">
        <v>271</v>
      </c>
      <c r="B16" s="1" t="s">
        <v>24</v>
      </c>
      <c r="C16" t="s">
        <v>307</v>
      </c>
    </row>
    <row r="17" spans="1:3" ht="12" customHeight="1" x14ac:dyDescent="0.25">
      <c r="A17" s="3" t="s">
        <v>272</v>
      </c>
      <c r="B17" s="1" t="s">
        <v>25</v>
      </c>
      <c r="C17" t="s">
        <v>308</v>
      </c>
    </row>
    <row r="18" spans="1:3" ht="12" customHeight="1" x14ac:dyDescent="0.25">
      <c r="A18" s="3" t="s">
        <v>273</v>
      </c>
      <c r="B18" s="1" t="s">
        <v>26</v>
      </c>
      <c r="C18" t="s">
        <v>309</v>
      </c>
    </row>
    <row r="19" spans="1:3" ht="12" customHeight="1" x14ac:dyDescent="0.25">
      <c r="A19" s="3" t="s">
        <v>274</v>
      </c>
      <c r="B19" s="1" t="s">
        <v>27</v>
      </c>
    </row>
    <row r="20" spans="1:3" ht="12" customHeight="1" x14ac:dyDescent="0.25">
      <c r="A20" s="3" t="s">
        <v>275</v>
      </c>
      <c r="B20" s="1" t="s">
        <v>28</v>
      </c>
    </row>
    <row r="21" spans="1:3" ht="12" customHeight="1" x14ac:dyDescent="0.25">
      <c r="A21" s="3" t="s">
        <v>276</v>
      </c>
      <c r="B21" s="1" t="s">
        <v>29</v>
      </c>
    </row>
    <row r="22" spans="1:3" ht="12" customHeight="1" x14ac:dyDescent="0.25">
      <c r="A22" s="3" t="s">
        <v>277</v>
      </c>
      <c r="B22" s="1" t="s">
        <v>30</v>
      </c>
    </row>
    <row r="23" spans="1:3" ht="12" customHeight="1" x14ac:dyDescent="0.25">
      <c r="A23" s="3" t="s">
        <v>278</v>
      </c>
      <c r="B23" s="1" t="s">
        <v>31</v>
      </c>
    </row>
    <row r="24" spans="1:3" ht="12" customHeight="1" x14ac:dyDescent="0.25">
      <c r="A24" s="3" t="s">
        <v>279</v>
      </c>
      <c r="B24" s="1" t="s">
        <v>32</v>
      </c>
    </row>
    <row r="25" spans="1:3" ht="12" customHeight="1" x14ac:dyDescent="0.25">
      <c r="A25" s="3" t="s">
        <v>280</v>
      </c>
      <c r="B25" s="1" t="s">
        <v>33</v>
      </c>
    </row>
    <row r="26" spans="1:3" ht="12" customHeight="1" x14ac:dyDescent="0.25">
      <c r="A26" s="3" t="s">
        <v>281</v>
      </c>
      <c r="B26" s="1" t="s">
        <v>34</v>
      </c>
    </row>
    <row r="27" spans="1:3" ht="12" customHeight="1" x14ac:dyDescent="0.25">
      <c r="A27" s="3" t="s">
        <v>282</v>
      </c>
      <c r="B27" s="1" t="s">
        <v>35</v>
      </c>
    </row>
    <row r="28" spans="1:3" ht="12" customHeight="1" x14ac:dyDescent="0.25">
      <c r="A28" s="3" t="s">
        <v>410</v>
      </c>
      <c r="B28" s="1" t="s">
        <v>411</v>
      </c>
    </row>
    <row r="29" spans="1:3" ht="12" customHeight="1" x14ac:dyDescent="0.25">
      <c r="A29" s="3" t="s">
        <v>283</v>
      </c>
      <c r="B29" s="1" t="s">
        <v>36</v>
      </c>
    </row>
    <row r="30" spans="1:3" ht="12" customHeight="1" x14ac:dyDescent="0.25">
      <c r="A30" s="3" t="s">
        <v>284</v>
      </c>
      <c r="B30" s="1" t="s">
        <v>37</v>
      </c>
    </row>
    <row r="31" spans="1:3" ht="12" customHeight="1" x14ac:dyDescent="0.25">
      <c r="A31" s="3" t="s">
        <v>285</v>
      </c>
      <c r="B31" s="1" t="s">
        <v>38</v>
      </c>
    </row>
    <row r="32" spans="1:3" ht="12" customHeight="1" x14ac:dyDescent="0.25">
      <c r="A32" s="3" t="s">
        <v>286</v>
      </c>
      <c r="B32" s="1" t="s">
        <v>39</v>
      </c>
    </row>
    <row r="33" spans="1:2" ht="12" customHeight="1" x14ac:dyDescent="0.25">
      <c r="A33" s="3" t="s">
        <v>297</v>
      </c>
      <c r="B33" s="1" t="s">
        <v>40</v>
      </c>
    </row>
    <row r="34" spans="1:2" ht="12" customHeight="1" x14ac:dyDescent="0.25">
      <c r="A34" s="3" t="s">
        <v>296</v>
      </c>
      <c r="B34" s="1" t="s">
        <v>41</v>
      </c>
    </row>
    <row r="35" spans="1:2" ht="12" customHeight="1" x14ac:dyDescent="0.25">
      <c r="A35" s="3" t="s">
        <v>298</v>
      </c>
      <c r="B35" s="1" t="s">
        <v>42</v>
      </c>
    </row>
    <row r="36" spans="1:2" ht="12" customHeight="1" x14ac:dyDescent="0.25">
      <c r="A36" s="3"/>
      <c r="B36" s="1"/>
    </row>
    <row r="37" spans="1:2" ht="12" customHeight="1" x14ac:dyDescent="0.25">
      <c r="A37" s="3" t="s">
        <v>287</v>
      </c>
      <c r="B37" s="1" t="s">
        <v>43</v>
      </c>
    </row>
    <row r="38" spans="1:2" ht="12" customHeight="1" x14ac:dyDescent="0.25">
      <c r="A38" s="3" t="s">
        <v>288</v>
      </c>
      <c r="B38" s="1" t="s">
        <v>43</v>
      </c>
    </row>
    <row r="39" spans="1:2" ht="12" customHeight="1" x14ac:dyDescent="0.25">
      <c r="A39" s="3" t="s">
        <v>289</v>
      </c>
      <c r="B39" s="1" t="s">
        <v>44</v>
      </c>
    </row>
    <row r="40" spans="1:2" ht="12" customHeight="1" x14ac:dyDescent="0.25">
      <c r="A40" s="3" t="s">
        <v>290</v>
      </c>
      <c r="B40" s="1" t="s">
        <v>45</v>
      </c>
    </row>
    <row r="41" spans="1:2" ht="12" customHeight="1" x14ac:dyDescent="0.25">
      <c r="A41" s="3" t="s">
        <v>291</v>
      </c>
      <c r="B41" s="1" t="s">
        <v>46</v>
      </c>
    </row>
    <row r="42" spans="1:2" ht="12" customHeight="1" x14ac:dyDescent="0.25">
      <c r="A42" s="3" t="s">
        <v>292</v>
      </c>
      <c r="B42" s="1" t="s">
        <v>47</v>
      </c>
    </row>
    <row r="43" spans="1:2" ht="12" customHeight="1" x14ac:dyDescent="0.25">
      <c r="A43" s="3" t="s">
        <v>293</v>
      </c>
      <c r="B43" s="1" t="s">
        <v>48</v>
      </c>
    </row>
    <row r="44" spans="1:2" ht="12" customHeight="1" x14ac:dyDescent="0.25">
      <c r="A44" s="3" t="s">
        <v>294</v>
      </c>
      <c r="B44" s="1" t="s">
        <v>49</v>
      </c>
    </row>
    <row r="45" spans="1:2" ht="12" customHeight="1" x14ac:dyDescent="0.25">
      <c r="A45" s="3" t="s">
        <v>295</v>
      </c>
      <c r="B45" s="1" t="s">
        <v>49</v>
      </c>
    </row>
    <row r="46" spans="1:2" ht="12" customHeight="1" x14ac:dyDescent="0.25">
      <c r="A46" s="8"/>
      <c r="B46" s="4"/>
    </row>
    <row r="47" spans="1:2" ht="12" customHeight="1" x14ac:dyDescent="0.25">
      <c r="A47" s="78" t="s">
        <v>334</v>
      </c>
      <c r="B47" s="78"/>
    </row>
  </sheetData>
  <mergeCells count="1">
    <mergeCell ref="A47:B47"/>
  </mergeCells>
  <phoneticPr fontId="0" type="noConversion"/>
  <pageMargins left="0.75" right="0.5" top="0.5" bottom="0.3" header="0.5" footer="0.25"/>
  <pageSetup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1">
    <pageSetUpPr fitToPage="1"/>
  </sheetPr>
  <dimension ref="A1:K35"/>
  <sheetViews>
    <sheetView showGridLines="0" workbookViewId="0">
      <selection sqref="A1:J1"/>
    </sheetView>
  </sheetViews>
  <sheetFormatPr defaultRowHeight="13.2" x14ac:dyDescent="0.25"/>
  <cols>
    <col min="1" max="1" width="12.77734375" customWidth="1"/>
    <col min="2" max="11" width="11.44140625" customWidth="1"/>
  </cols>
  <sheetData>
    <row r="1" spans="1:11" ht="12" customHeight="1" x14ac:dyDescent="0.25">
      <c r="A1" s="79" t="s">
        <v>439</v>
      </c>
      <c r="B1" s="79"/>
      <c r="C1" s="79"/>
      <c r="D1" s="79"/>
      <c r="E1" s="79"/>
      <c r="F1" s="79"/>
      <c r="G1" s="79"/>
      <c r="H1" s="79"/>
      <c r="I1" s="79"/>
      <c r="J1" s="79"/>
      <c r="K1" s="75">
        <v>46248</v>
      </c>
    </row>
    <row r="2" spans="1:11" ht="12" customHeight="1" x14ac:dyDescent="0.25">
      <c r="A2" s="81" t="s">
        <v>111</v>
      </c>
      <c r="B2" s="81"/>
      <c r="C2" s="81"/>
      <c r="D2" s="81"/>
      <c r="E2" s="81"/>
      <c r="F2" s="81"/>
      <c r="G2" s="81"/>
      <c r="H2" s="81"/>
      <c r="I2" s="81"/>
      <c r="J2" s="81"/>
      <c r="K2" s="1"/>
    </row>
    <row r="3" spans="1:11" ht="24" customHeight="1" x14ac:dyDescent="0.25">
      <c r="A3" s="83" t="s">
        <v>50</v>
      </c>
      <c r="B3" s="85" t="s">
        <v>112</v>
      </c>
      <c r="C3" s="87" t="s">
        <v>102</v>
      </c>
      <c r="D3" s="87"/>
      <c r="E3" s="87"/>
      <c r="F3" s="86"/>
      <c r="G3" s="87" t="s">
        <v>102</v>
      </c>
      <c r="H3" s="87"/>
      <c r="I3" s="86"/>
      <c r="J3" s="87" t="s">
        <v>113</v>
      </c>
      <c r="K3" s="87"/>
    </row>
    <row r="4" spans="1:11" ht="24" customHeight="1" x14ac:dyDescent="0.25">
      <c r="A4" s="84"/>
      <c r="B4" s="86"/>
      <c r="C4" s="10" t="s">
        <v>78</v>
      </c>
      <c r="D4" s="10" t="s">
        <v>79</v>
      </c>
      <c r="E4" s="10" t="s">
        <v>80</v>
      </c>
      <c r="F4" s="10" t="s">
        <v>55</v>
      </c>
      <c r="G4" s="10" t="s">
        <v>78</v>
      </c>
      <c r="H4" s="10" t="s">
        <v>79</v>
      </c>
      <c r="I4" s="10" t="s">
        <v>80</v>
      </c>
      <c r="J4" s="10" t="s">
        <v>114</v>
      </c>
      <c r="K4" s="9" t="s">
        <v>115</v>
      </c>
    </row>
    <row r="5" spans="1:11" ht="12" customHeight="1" x14ac:dyDescent="0.25">
      <c r="A5" s="1"/>
      <c r="B5" s="78" t="str">
        <f>REPT("-",52)&amp;" Number "&amp;REPT("-",52)</f>
        <v>---------------------------------------------------- Number ----------------------------------------------------</v>
      </c>
      <c r="C5" s="78"/>
      <c r="D5" s="78"/>
      <c r="E5" s="78"/>
      <c r="F5" s="78"/>
      <c r="G5" s="78" t="str">
        <f>REPT("-",53)&amp;" Percent "&amp;REPT("-",54)</f>
        <v>----------------------------------------------------- Percent ------------------------------------------------------</v>
      </c>
      <c r="H5" s="78"/>
      <c r="I5" s="78"/>
      <c r="J5" s="78"/>
      <c r="K5" s="78"/>
    </row>
    <row r="6" spans="1:11" ht="12" customHeight="1" x14ac:dyDescent="0.25">
      <c r="A6" s="3" t="s">
        <v>418</v>
      </c>
    </row>
    <row r="7" spans="1:11" ht="12" customHeight="1" x14ac:dyDescent="0.25">
      <c r="A7" s="2" t="str">
        <f>"Oct "&amp;RIGHT(A6,4)-1</f>
        <v>Oct 2024</v>
      </c>
      <c r="B7" s="11">
        <v>28201739</v>
      </c>
      <c r="C7" s="11">
        <v>94550834</v>
      </c>
      <c r="D7" s="11">
        <v>6923563</v>
      </c>
      <c r="E7" s="11">
        <v>30180177</v>
      </c>
      <c r="F7" s="11">
        <v>131654574</v>
      </c>
      <c r="G7" s="19">
        <v>0.71819999999999995</v>
      </c>
      <c r="H7" s="19">
        <v>5.2600000000000001E-2</v>
      </c>
      <c r="I7" s="19">
        <v>0.22919999999999999</v>
      </c>
      <c r="J7" s="19">
        <v>0.1764</v>
      </c>
      <c r="K7" s="19">
        <v>0.59150000000000003</v>
      </c>
    </row>
    <row r="8" spans="1:11" ht="12" customHeight="1" x14ac:dyDescent="0.25">
      <c r="A8" s="2" t="str">
        <f>"Nov "&amp;RIGHT(A6,4)-1</f>
        <v>Nov 2024</v>
      </c>
      <c r="B8" s="11">
        <v>23611204</v>
      </c>
      <c r="C8" s="11">
        <v>74981669</v>
      </c>
      <c r="D8" s="11">
        <v>5828934</v>
      </c>
      <c r="E8" s="11">
        <v>24996311</v>
      </c>
      <c r="F8" s="11">
        <v>105806914</v>
      </c>
      <c r="G8" s="19">
        <v>0.7087</v>
      </c>
      <c r="H8" s="19">
        <v>5.5100000000000003E-2</v>
      </c>
      <c r="I8" s="19">
        <v>0.23619999999999999</v>
      </c>
      <c r="J8" s="19">
        <v>0.18240000000000001</v>
      </c>
      <c r="K8" s="19">
        <v>0.57940000000000003</v>
      </c>
    </row>
    <row r="9" spans="1:11" ht="12" customHeight="1" x14ac:dyDescent="0.25">
      <c r="A9" s="2" t="str">
        <f>"Dec "&amp;RIGHT(A6,4)-1</f>
        <v>Dec 2024</v>
      </c>
      <c r="B9" s="11">
        <v>23255335</v>
      </c>
      <c r="C9" s="11">
        <v>70607179</v>
      </c>
      <c r="D9" s="11">
        <v>5616091</v>
      </c>
      <c r="E9" s="11">
        <v>23864426</v>
      </c>
      <c r="F9" s="11">
        <v>100087696</v>
      </c>
      <c r="G9" s="19">
        <v>0.70550000000000002</v>
      </c>
      <c r="H9" s="19">
        <v>5.6099999999999997E-2</v>
      </c>
      <c r="I9" s="19">
        <v>0.2384</v>
      </c>
      <c r="J9" s="19">
        <v>0.1885</v>
      </c>
      <c r="K9" s="19">
        <v>0.57240000000000002</v>
      </c>
    </row>
    <row r="10" spans="1:11" ht="12" customHeight="1" x14ac:dyDescent="0.25">
      <c r="A10" s="2" t="str">
        <f>"Jan "&amp;RIGHT(A6,4)</f>
        <v>Jan 2025</v>
      </c>
      <c r="B10" s="11">
        <v>26156750</v>
      </c>
      <c r="C10" s="11">
        <v>80320835</v>
      </c>
      <c r="D10" s="11">
        <v>6306447</v>
      </c>
      <c r="E10" s="11">
        <v>27206955</v>
      </c>
      <c r="F10" s="11">
        <v>113834237</v>
      </c>
      <c r="G10" s="19">
        <v>0.7056</v>
      </c>
      <c r="H10" s="19">
        <v>5.5399999999999998E-2</v>
      </c>
      <c r="I10" s="19">
        <v>0.23899999999999999</v>
      </c>
      <c r="J10" s="19">
        <v>0.18679999999999999</v>
      </c>
      <c r="K10" s="19">
        <v>0.57379999999999998</v>
      </c>
    </row>
    <row r="11" spans="1:11" ht="12" customHeight="1" x14ac:dyDescent="0.25">
      <c r="A11" s="2" t="str">
        <f>"Feb "&amp;RIGHT(A6,4)</f>
        <v>Feb 2025</v>
      </c>
      <c r="B11" s="11">
        <v>24472762</v>
      </c>
      <c r="C11" s="11">
        <v>81521724</v>
      </c>
      <c r="D11" s="11">
        <v>6182907</v>
      </c>
      <c r="E11" s="11">
        <v>26558614</v>
      </c>
      <c r="F11" s="11">
        <v>114263245</v>
      </c>
      <c r="G11" s="19">
        <v>0.71350000000000002</v>
      </c>
      <c r="H11" s="19">
        <v>5.4100000000000002E-2</v>
      </c>
      <c r="I11" s="19">
        <v>0.2324</v>
      </c>
      <c r="J11" s="19">
        <v>0.1764</v>
      </c>
      <c r="K11" s="19">
        <v>0.58760000000000001</v>
      </c>
    </row>
    <row r="12" spans="1:11" ht="12" customHeight="1" x14ac:dyDescent="0.25">
      <c r="A12" s="2" t="str">
        <f>"Mar "&amp;RIGHT(A6,4)</f>
        <v>Mar 2025</v>
      </c>
      <c r="B12" s="11">
        <v>26707540</v>
      </c>
      <c r="C12" s="11">
        <v>88255578</v>
      </c>
      <c r="D12" s="11">
        <v>6910040</v>
      </c>
      <c r="E12" s="11">
        <v>29845089</v>
      </c>
      <c r="F12" s="11">
        <v>125010707</v>
      </c>
      <c r="G12" s="19">
        <v>0.70599999999999996</v>
      </c>
      <c r="H12" s="19">
        <v>5.5300000000000002E-2</v>
      </c>
      <c r="I12" s="19">
        <v>0.2387</v>
      </c>
      <c r="J12" s="19">
        <v>0.17599999999999999</v>
      </c>
      <c r="K12" s="19">
        <v>0.58169999999999999</v>
      </c>
    </row>
    <row r="13" spans="1:11" ht="12" customHeight="1" x14ac:dyDescent="0.25">
      <c r="A13" s="2" t="str">
        <f>"Apr "&amp;RIGHT(A6,4)</f>
        <v>Apr 2025</v>
      </c>
      <c r="B13" s="11">
        <v>27928513</v>
      </c>
      <c r="C13" s="11">
        <v>92100791</v>
      </c>
      <c r="D13" s="11">
        <v>7184274</v>
      </c>
      <c r="E13" s="11">
        <v>31334273</v>
      </c>
      <c r="F13" s="11">
        <v>130619338</v>
      </c>
      <c r="G13" s="19">
        <v>0.70509999999999995</v>
      </c>
      <c r="H13" s="19">
        <v>5.5E-2</v>
      </c>
      <c r="I13" s="19">
        <v>0.2399</v>
      </c>
      <c r="J13" s="19">
        <v>0.1762</v>
      </c>
      <c r="K13" s="19">
        <v>0.58089999999999997</v>
      </c>
    </row>
    <row r="14" spans="1:11" ht="12" customHeight="1" x14ac:dyDescent="0.25">
      <c r="A14" s="2" t="str">
        <f>"May "&amp;RIGHT(A6,4)</f>
        <v>May 2025</v>
      </c>
      <c r="B14" s="11">
        <v>27435886</v>
      </c>
      <c r="C14" s="11">
        <v>86590940</v>
      </c>
      <c r="D14" s="11">
        <v>7152403</v>
      </c>
      <c r="E14" s="11">
        <v>30907369</v>
      </c>
      <c r="F14" s="11">
        <v>124650712</v>
      </c>
      <c r="G14" s="19">
        <v>0.69469999999999998</v>
      </c>
      <c r="H14" s="19">
        <v>5.74E-2</v>
      </c>
      <c r="I14" s="19">
        <v>0.248</v>
      </c>
      <c r="J14" s="19">
        <v>0.1804</v>
      </c>
      <c r="K14" s="19">
        <v>0.56940000000000002</v>
      </c>
    </row>
    <row r="15" spans="1:11" ht="12" customHeight="1" x14ac:dyDescent="0.25">
      <c r="A15" s="2" t="str">
        <f>"Jun "&amp;RIGHT(A6,4)</f>
        <v>Jun 2025</v>
      </c>
      <c r="B15" s="11">
        <v>28048741</v>
      </c>
      <c r="C15" s="11">
        <v>53644626</v>
      </c>
      <c r="D15" s="11">
        <v>6679598</v>
      </c>
      <c r="E15" s="11">
        <v>29087649</v>
      </c>
      <c r="F15" s="11">
        <v>89411873</v>
      </c>
      <c r="G15" s="19">
        <v>0.6</v>
      </c>
      <c r="H15" s="19">
        <v>7.4700000000000003E-2</v>
      </c>
      <c r="I15" s="19">
        <v>0.32529999999999998</v>
      </c>
      <c r="J15" s="19">
        <v>0.23880000000000001</v>
      </c>
      <c r="K15" s="19">
        <v>0.45669999999999999</v>
      </c>
    </row>
    <row r="16" spans="1:11" ht="12" customHeight="1" x14ac:dyDescent="0.25">
      <c r="A16" s="2" t="str">
        <f>"Jul "&amp;RIGHT(A6,4)</f>
        <v>Jul 2025</v>
      </c>
      <c r="B16" s="11">
        <v>28572406</v>
      </c>
      <c r="C16" s="11">
        <v>49091907</v>
      </c>
      <c r="D16" s="11">
        <v>6864449</v>
      </c>
      <c r="E16" s="11">
        <v>30011112</v>
      </c>
      <c r="F16" s="11">
        <v>85967468</v>
      </c>
      <c r="G16" s="19">
        <v>0.57110000000000005</v>
      </c>
      <c r="H16" s="19">
        <v>7.9799999999999996E-2</v>
      </c>
      <c r="I16" s="19">
        <v>0.34910000000000002</v>
      </c>
      <c r="J16" s="19">
        <v>0.2495</v>
      </c>
      <c r="K16" s="19">
        <v>0.42859999999999998</v>
      </c>
    </row>
    <row r="17" spans="1:11" ht="12" customHeight="1" x14ac:dyDescent="0.25">
      <c r="A17" s="2" t="str">
        <f>"Aug "&amp;RIGHT(A6,4)</f>
        <v>Aug 2025</v>
      </c>
      <c r="B17" s="11">
        <v>26256862</v>
      </c>
      <c r="C17" s="11">
        <v>61327007</v>
      </c>
      <c r="D17" s="11">
        <v>6035141</v>
      </c>
      <c r="E17" s="11">
        <v>26982002</v>
      </c>
      <c r="F17" s="11">
        <v>94344150</v>
      </c>
      <c r="G17" s="19">
        <v>0.65</v>
      </c>
      <c r="H17" s="19">
        <v>6.4000000000000001E-2</v>
      </c>
      <c r="I17" s="19">
        <v>0.28599999999999998</v>
      </c>
      <c r="J17" s="19">
        <v>0.2177</v>
      </c>
      <c r="K17" s="19">
        <v>0.50849999999999995</v>
      </c>
    </row>
    <row r="18" spans="1:11" ht="12" customHeight="1" x14ac:dyDescent="0.25">
      <c r="A18" s="2" t="str">
        <f>"Sep "&amp;RIGHT(A6,4)</f>
        <v>Sep 2025</v>
      </c>
      <c r="B18" s="11">
        <v>25125493</v>
      </c>
      <c r="C18" s="11">
        <v>87351643</v>
      </c>
      <c r="D18" s="11">
        <v>6300416</v>
      </c>
      <c r="E18" s="11">
        <v>27951444</v>
      </c>
      <c r="F18" s="11">
        <v>121603503</v>
      </c>
      <c r="G18" s="19">
        <v>0.71830000000000005</v>
      </c>
      <c r="H18" s="19">
        <v>5.1799999999999999E-2</v>
      </c>
      <c r="I18" s="19">
        <v>0.22989999999999999</v>
      </c>
      <c r="J18" s="19">
        <v>0.17119999999999999</v>
      </c>
      <c r="K18" s="19">
        <v>0.59530000000000005</v>
      </c>
    </row>
    <row r="19" spans="1:11" ht="12" customHeight="1" x14ac:dyDescent="0.25">
      <c r="A19" s="12" t="s">
        <v>55</v>
      </c>
      <c r="B19" s="13">
        <v>315773231</v>
      </c>
      <c r="C19" s="13">
        <v>920344733</v>
      </c>
      <c r="D19" s="13">
        <v>77984263</v>
      </c>
      <c r="E19" s="13">
        <v>338925421</v>
      </c>
      <c r="F19" s="13">
        <v>1337254417</v>
      </c>
      <c r="G19" s="22">
        <v>0.68820000000000003</v>
      </c>
      <c r="H19" s="22">
        <v>5.8299999999999998E-2</v>
      </c>
      <c r="I19" s="22">
        <v>0.25340000000000001</v>
      </c>
      <c r="J19" s="22">
        <v>0.191</v>
      </c>
      <c r="K19" s="22">
        <v>0.55679999999999996</v>
      </c>
    </row>
    <row r="20" spans="1:11" ht="12" customHeight="1" x14ac:dyDescent="0.25">
      <c r="A20" s="14" t="s">
        <v>419</v>
      </c>
      <c r="B20" s="15">
        <v>207769729</v>
      </c>
      <c r="C20" s="15">
        <v>668929550</v>
      </c>
      <c r="D20" s="15">
        <v>52104659</v>
      </c>
      <c r="E20" s="15">
        <v>224893214</v>
      </c>
      <c r="F20" s="15">
        <v>945927423</v>
      </c>
      <c r="G20" s="23">
        <v>0.70720000000000005</v>
      </c>
      <c r="H20" s="23">
        <v>5.5100000000000003E-2</v>
      </c>
      <c r="I20" s="23">
        <v>0.23769999999999999</v>
      </c>
      <c r="J20" s="23">
        <v>0.18010000000000001</v>
      </c>
      <c r="K20" s="23">
        <v>0.57979999999999998</v>
      </c>
    </row>
    <row r="21" spans="1:11" ht="12" customHeight="1" x14ac:dyDescent="0.25">
      <c r="A21" s="3" t="str">
        <f>"FY "&amp;RIGHT(A6,4)+1</f>
        <v>FY 2026</v>
      </c>
    </row>
    <row r="22" spans="1:11" ht="12" customHeight="1" x14ac:dyDescent="0.25">
      <c r="A22" s="2" t="str">
        <f>"Oct "&amp;RIGHT(A6,4)</f>
        <v>Oct 2025</v>
      </c>
      <c r="B22" s="11">
        <v>27052022</v>
      </c>
      <c r="C22" s="11">
        <v>94738198</v>
      </c>
      <c r="D22" s="11">
        <v>6864145</v>
      </c>
      <c r="E22" s="11">
        <v>29982112</v>
      </c>
      <c r="F22" s="11">
        <v>131584455</v>
      </c>
      <c r="G22" s="19">
        <v>0.72</v>
      </c>
      <c r="H22" s="19">
        <v>5.2200000000000003E-2</v>
      </c>
      <c r="I22" s="19">
        <v>0.22789999999999999</v>
      </c>
      <c r="J22" s="19">
        <v>0.17050000000000001</v>
      </c>
      <c r="K22" s="19">
        <v>0.59719999999999995</v>
      </c>
    </row>
    <row r="23" spans="1:11" ht="12" customHeight="1" x14ac:dyDescent="0.25">
      <c r="A23" s="2" t="str">
        <f>"Nov "&amp;RIGHT(A6,4)</f>
        <v>Nov 2025</v>
      </c>
      <c r="B23" s="11">
        <v>21746701</v>
      </c>
      <c r="C23" s="11">
        <v>71467096</v>
      </c>
      <c r="D23" s="11">
        <v>5411059</v>
      </c>
      <c r="E23" s="11">
        <v>23540392</v>
      </c>
      <c r="F23" s="11">
        <v>100418547</v>
      </c>
      <c r="G23" s="19">
        <v>0.7117</v>
      </c>
      <c r="H23" s="19">
        <v>5.3900000000000003E-2</v>
      </c>
      <c r="I23" s="19">
        <v>0.2344</v>
      </c>
      <c r="J23" s="19">
        <v>0.17799999999999999</v>
      </c>
      <c r="K23" s="19">
        <v>0.58499999999999996</v>
      </c>
    </row>
    <row r="24" spans="1:11" ht="12" customHeight="1" x14ac:dyDescent="0.25">
      <c r="A24" s="2" t="str">
        <f>"Dec "&amp;RIGHT(A6,4)</f>
        <v>Dec 2025</v>
      </c>
      <c r="B24" s="11">
        <v>24435485</v>
      </c>
      <c r="C24" s="11">
        <v>73508432</v>
      </c>
      <c r="D24" s="11">
        <v>5746138</v>
      </c>
      <c r="E24" s="11">
        <v>25135695</v>
      </c>
      <c r="F24" s="11">
        <v>104390265</v>
      </c>
      <c r="G24" s="19">
        <v>0.70420000000000005</v>
      </c>
      <c r="H24" s="19">
        <v>5.5E-2</v>
      </c>
      <c r="I24" s="19">
        <v>0.24079999999999999</v>
      </c>
      <c r="J24" s="19">
        <v>0.18970000000000001</v>
      </c>
      <c r="K24" s="19">
        <v>0.5706</v>
      </c>
    </row>
    <row r="25" spans="1:11" ht="12" customHeight="1" x14ac:dyDescent="0.25">
      <c r="A25" s="2" t="str">
        <f>"Jan "&amp;RIGHT(A6,4)+1</f>
        <v>Jan 2026</v>
      </c>
      <c r="B25" s="11">
        <v>23677888</v>
      </c>
      <c r="C25" s="11">
        <v>76870085</v>
      </c>
      <c r="D25" s="11">
        <v>5805033</v>
      </c>
      <c r="E25" s="11">
        <v>25669674</v>
      </c>
      <c r="F25" s="11">
        <v>108344792</v>
      </c>
      <c r="G25" s="19">
        <v>0.70950000000000002</v>
      </c>
      <c r="H25" s="19">
        <v>5.3600000000000002E-2</v>
      </c>
      <c r="I25" s="19">
        <v>0.2369</v>
      </c>
      <c r="J25" s="19">
        <v>0.17929999999999999</v>
      </c>
      <c r="K25" s="19">
        <v>0.58220000000000005</v>
      </c>
    </row>
    <row r="26" spans="1:11" ht="12" customHeight="1" x14ac:dyDescent="0.25">
      <c r="A26" s="2" t="str">
        <f>"Feb "&amp;RIGHT(A6,4)+1</f>
        <v>Feb 2026</v>
      </c>
      <c r="B26" s="11">
        <v>23280099</v>
      </c>
      <c r="C26" s="11">
        <v>81580878</v>
      </c>
      <c r="D26" s="11">
        <v>6042838</v>
      </c>
      <c r="E26" s="11">
        <v>26580402</v>
      </c>
      <c r="F26" s="11">
        <v>114204118</v>
      </c>
      <c r="G26" s="19">
        <v>0.71430000000000005</v>
      </c>
      <c r="H26" s="19">
        <v>5.2900000000000003E-2</v>
      </c>
      <c r="I26" s="19">
        <v>0.23269999999999999</v>
      </c>
      <c r="J26" s="19">
        <v>0.16930000000000001</v>
      </c>
      <c r="K26" s="19">
        <v>0.59340000000000004</v>
      </c>
    </row>
    <row r="27" spans="1:11" ht="12" customHeight="1" x14ac:dyDescent="0.25">
      <c r="A27" s="2" t="str">
        <f>"Mar "&amp;RIGHT(A6,4)+1</f>
        <v>Mar 2026</v>
      </c>
      <c r="B27" s="11">
        <v>26399933</v>
      </c>
      <c r="C27" s="11">
        <v>90733519</v>
      </c>
      <c r="D27" s="11">
        <v>6969525</v>
      </c>
      <c r="E27" s="11">
        <v>30582868</v>
      </c>
      <c r="F27" s="11">
        <v>128285912</v>
      </c>
      <c r="G27" s="19">
        <v>0.70730000000000004</v>
      </c>
      <c r="H27" s="19">
        <v>5.4300000000000001E-2</v>
      </c>
      <c r="I27" s="19">
        <v>0.2384</v>
      </c>
      <c r="J27" s="19">
        <v>0.17069999999999999</v>
      </c>
      <c r="K27" s="19">
        <v>0.58660000000000001</v>
      </c>
    </row>
    <row r="28" spans="1:11" ht="12" customHeight="1" x14ac:dyDescent="0.25">
      <c r="A28" s="2" t="str">
        <f>"Apr "&amp;RIGHT(A6,4)+1</f>
        <v>Apr 2026</v>
      </c>
      <c r="B28" s="11">
        <v>26306508</v>
      </c>
      <c r="C28" s="11">
        <v>90589405</v>
      </c>
      <c r="D28" s="11">
        <v>6925172</v>
      </c>
      <c r="E28" s="11">
        <v>30764961</v>
      </c>
      <c r="F28" s="11">
        <v>128279538</v>
      </c>
      <c r="G28" s="19">
        <v>0.70620000000000005</v>
      </c>
      <c r="H28" s="19">
        <v>5.3999999999999999E-2</v>
      </c>
      <c r="I28" s="19">
        <v>0.23980000000000001</v>
      </c>
      <c r="J28" s="19">
        <v>0.17019999999999999</v>
      </c>
      <c r="K28" s="19">
        <v>0.58599999999999997</v>
      </c>
    </row>
    <row r="29" spans="1:11" ht="12" customHeight="1" x14ac:dyDescent="0.25">
      <c r="A29" s="2" t="str">
        <f>"May "&amp;RIGHT(A6,4)+1</f>
        <v>May 2026</v>
      </c>
      <c r="B29" s="11">
        <v>25511560</v>
      </c>
      <c r="C29" s="11">
        <v>80806111</v>
      </c>
      <c r="D29" s="11">
        <v>6562773</v>
      </c>
      <c r="E29" s="11">
        <v>28887608</v>
      </c>
      <c r="F29" s="11">
        <v>116256492</v>
      </c>
      <c r="G29" s="19">
        <v>0.69510000000000005</v>
      </c>
      <c r="H29" s="19">
        <v>5.6500000000000002E-2</v>
      </c>
      <c r="I29" s="19">
        <v>0.2485</v>
      </c>
      <c r="J29" s="19">
        <v>0.18</v>
      </c>
      <c r="K29" s="19">
        <v>0.56999999999999995</v>
      </c>
    </row>
    <row r="30" spans="1:11" ht="12" customHeight="1" x14ac:dyDescent="0.25">
      <c r="A30" s="2" t="str">
        <f>"Jun "&amp;RIGHT(A6,4)+1</f>
        <v>Jun 2026</v>
      </c>
      <c r="B30" s="11" t="s">
        <v>417</v>
      </c>
      <c r="C30" s="11" t="s">
        <v>417</v>
      </c>
      <c r="D30" s="11" t="s">
        <v>417</v>
      </c>
      <c r="E30" s="11" t="s">
        <v>417</v>
      </c>
      <c r="F30" s="11" t="s">
        <v>417</v>
      </c>
      <c r="G30" s="19" t="s">
        <v>417</v>
      </c>
      <c r="H30" s="19" t="s">
        <v>417</v>
      </c>
      <c r="I30" s="19" t="s">
        <v>417</v>
      </c>
      <c r="J30" s="19" t="s">
        <v>417</v>
      </c>
      <c r="K30" s="19" t="s">
        <v>417</v>
      </c>
    </row>
    <row r="31" spans="1:11" ht="12" customHeight="1" x14ac:dyDescent="0.25">
      <c r="A31" s="2" t="str">
        <f>"Jul "&amp;RIGHT(A6,4)+1</f>
        <v>Jul 2026</v>
      </c>
      <c r="B31" s="11" t="s">
        <v>417</v>
      </c>
      <c r="C31" s="11" t="s">
        <v>417</v>
      </c>
      <c r="D31" s="11" t="s">
        <v>417</v>
      </c>
      <c r="E31" s="11" t="s">
        <v>417</v>
      </c>
      <c r="F31" s="11" t="s">
        <v>417</v>
      </c>
      <c r="G31" s="19" t="s">
        <v>417</v>
      </c>
      <c r="H31" s="19" t="s">
        <v>417</v>
      </c>
      <c r="I31" s="19" t="s">
        <v>417</v>
      </c>
      <c r="J31" s="19" t="s">
        <v>417</v>
      </c>
      <c r="K31" s="19" t="s">
        <v>417</v>
      </c>
    </row>
    <row r="32" spans="1:11" ht="12" customHeight="1" x14ac:dyDescent="0.25">
      <c r="A32" s="2" t="str">
        <f>"Aug "&amp;RIGHT(A6,4)+1</f>
        <v>Aug 2026</v>
      </c>
      <c r="B32" s="11" t="s">
        <v>417</v>
      </c>
      <c r="C32" s="11" t="s">
        <v>417</v>
      </c>
      <c r="D32" s="11" t="s">
        <v>417</v>
      </c>
      <c r="E32" s="11" t="s">
        <v>417</v>
      </c>
      <c r="F32" s="11" t="s">
        <v>417</v>
      </c>
      <c r="G32" s="19" t="s">
        <v>417</v>
      </c>
      <c r="H32" s="19" t="s">
        <v>417</v>
      </c>
      <c r="I32" s="19" t="s">
        <v>417</v>
      </c>
      <c r="J32" s="19" t="s">
        <v>417</v>
      </c>
      <c r="K32" s="19" t="s">
        <v>417</v>
      </c>
    </row>
    <row r="33" spans="1:11" ht="12" customHeight="1" x14ac:dyDescent="0.25">
      <c r="A33" s="2" t="str">
        <f>"Sep "&amp;RIGHT(A6,4)+1</f>
        <v>Sep 2026</v>
      </c>
      <c r="B33" s="11" t="s">
        <v>417</v>
      </c>
      <c r="C33" s="11" t="s">
        <v>417</v>
      </c>
      <c r="D33" s="11" t="s">
        <v>417</v>
      </c>
      <c r="E33" s="11" t="s">
        <v>417</v>
      </c>
      <c r="F33" s="11" t="s">
        <v>417</v>
      </c>
      <c r="G33" s="19" t="s">
        <v>417</v>
      </c>
      <c r="H33" s="19" t="s">
        <v>417</v>
      </c>
      <c r="I33" s="19" t="s">
        <v>417</v>
      </c>
      <c r="J33" s="19" t="s">
        <v>417</v>
      </c>
      <c r="K33" s="19" t="s">
        <v>417</v>
      </c>
    </row>
    <row r="34" spans="1:11" ht="12" customHeight="1" x14ac:dyDescent="0.25">
      <c r="A34" s="12" t="s">
        <v>55</v>
      </c>
      <c r="B34" s="13">
        <v>198410196</v>
      </c>
      <c r="C34" s="13">
        <v>660293724</v>
      </c>
      <c r="D34" s="13">
        <v>50326683</v>
      </c>
      <c r="E34" s="13">
        <v>221143712</v>
      </c>
      <c r="F34" s="13">
        <v>931764119</v>
      </c>
      <c r="G34" s="22">
        <v>0.70860000000000001</v>
      </c>
      <c r="H34" s="22">
        <v>5.3999999999999999E-2</v>
      </c>
      <c r="I34" s="22">
        <v>0.23730000000000001</v>
      </c>
      <c r="J34" s="22">
        <v>0.17560000000000001</v>
      </c>
      <c r="K34" s="22">
        <v>0.58420000000000005</v>
      </c>
    </row>
    <row r="35" spans="1:11" ht="12" customHeight="1" x14ac:dyDescent="0.25">
      <c r="A35" s="14" t="str">
        <f>"Total "&amp;MID(A20,7,LEN(A20)-13)&amp;" Months"</f>
        <v>Total 8 Months</v>
      </c>
      <c r="B35" s="15">
        <v>198410196</v>
      </c>
      <c r="C35" s="15">
        <v>660293724</v>
      </c>
      <c r="D35" s="15">
        <v>50326683</v>
      </c>
      <c r="E35" s="15">
        <v>221143712</v>
      </c>
      <c r="F35" s="15">
        <v>931764119</v>
      </c>
      <c r="G35" s="23">
        <v>0.70860000000000001</v>
      </c>
      <c r="H35" s="23">
        <v>5.3999999999999999E-2</v>
      </c>
      <c r="I35" s="23">
        <v>0.23730000000000001</v>
      </c>
      <c r="J35" s="23">
        <v>0.17560000000000001</v>
      </c>
      <c r="K35" s="23">
        <v>0.58420000000000005</v>
      </c>
    </row>
  </sheetData>
  <mergeCells count="9">
    <mergeCell ref="B5:F5"/>
    <mergeCell ref="G5:K5"/>
    <mergeCell ref="A1:J1"/>
    <mergeCell ref="A2:J2"/>
    <mergeCell ref="A3:A4"/>
    <mergeCell ref="B3:B4"/>
    <mergeCell ref="C3:F3"/>
    <mergeCell ref="G3:I3"/>
    <mergeCell ref="J3:K3"/>
  </mergeCells>
  <phoneticPr fontId="0" type="noConversion"/>
  <pageMargins left="0.75" right="0.5" top="0.75" bottom="0.5" header="0.5" footer="0.25"/>
  <pageSetup orientation="landscape"/>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2">
    <pageSetUpPr fitToPage="1"/>
  </sheetPr>
  <dimension ref="A1:H38"/>
  <sheetViews>
    <sheetView showGridLines="0" workbookViewId="0">
      <selection sqref="A1:G1"/>
    </sheetView>
  </sheetViews>
  <sheetFormatPr defaultRowHeight="13.2" x14ac:dyDescent="0.25"/>
  <cols>
    <col min="1" max="1" width="12.77734375" customWidth="1"/>
    <col min="2" max="8" width="11.44140625" customWidth="1"/>
  </cols>
  <sheetData>
    <row r="1" spans="1:8" ht="12" customHeight="1" x14ac:dyDescent="0.25">
      <c r="A1" s="79" t="s">
        <v>439</v>
      </c>
      <c r="B1" s="79"/>
      <c r="C1" s="79"/>
      <c r="D1" s="79"/>
      <c r="E1" s="79"/>
      <c r="F1" s="79"/>
      <c r="G1" s="79"/>
      <c r="H1" s="75">
        <v>46248</v>
      </c>
    </row>
    <row r="2" spans="1:8" ht="12" customHeight="1" x14ac:dyDescent="0.25">
      <c r="A2" s="81" t="s">
        <v>116</v>
      </c>
      <c r="B2" s="81"/>
      <c r="C2" s="81"/>
      <c r="D2" s="81"/>
      <c r="E2" s="81"/>
      <c r="F2" s="81"/>
      <c r="G2" s="81"/>
      <c r="H2" s="1"/>
    </row>
    <row r="3" spans="1:8" ht="24" customHeight="1" x14ac:dyDescent="0.25">
      <c r="A3" s="83" t="s">
        <v>50</v>
      </c>
      <c r="B3" s="87" t="s">
        <v>210</v>
      </c>
      <c r="C3" s="86"/>
      <c r="D3" s="85" t="s">
        <v>211</v>
      </c>
      <c r="E3" s="85" t="s">
        <v>314</v>
      </c>
      <c r="F3" s="85" t="s">
        <v>212</v>
      </c>
      <c r="G3" s="85" t="s">
        <v>213</v>
      </c>
      <c r="H3" s="90" t="s">
        <v>58</v>
      </c>
    </row>
    <row r="4" spans="1:8" ht="24" customHeight="1" x14ac:dyDescent="0.25">
      <c r="A4" s="84"/>
      <c r="B4" s="10" t="s">
        <v>114</v>
      </c>
      <c r="C4" s="10" t="s">
        <v>115</v>
      </c>
      <c r="D4" s="86"/>
      <c r="E4" s="86"/>
      <c r="F4" s="86"/>
      <c r="G4" s="86"/>
      <c r="H4" s="87"/>
    </row>
    <row r="5" spans="1:8" ht="12" customHeight="1" x14ac:dyDescent="0.25">
      <c r="A5" s="1"/>
      <c r="B5" s="78" t="str">
        <f>REPT("-",78)&amp;" Dollars "&amp;REPT("-",78)</f>
        <v>------------------------------------------------------------------------------ Dollars ------------------------------------------------------------------------------</v>
      </c>
      <c r="C5" s="78"/>
      <c r="D5" s="78"/>
      <c r="E5" s="78"/>
      <c r="F5" s="78"/>
      <c r="G5" s="78"/>
      <c r="H5" s="78"/>
    </row>
    <row r="6" spans="1:8" ht="12" customHeight="1" x14ac:dyDescent="0.25">
      <c r="A6" s="3" t="s">
        <v>418</v>
      </c>
    </row>
    <row r="7" spans="1:8" ht="12" customHeight="1" x14ac:dyDescent="0.25">
      <c r="A7" s="2" t="str">
        <f>"Oct "&amp;RIGHT(A6,4)-1</f>
        <v>Oct 2024</v>
      </c>
      <c r="B7" s="11">
        <v>53552963.140000001</v>
      </c>
      <c r="C7" s="11">
        <v>315228107.11000001</v>
      </c>
      <c r="D7" s="11">
        <v>368781070.25</v>
      </c>
      <c r="E7" s="11">
        <v>142358.22</v>
      </c>
      <c r="F7" s="11" t="s">
        <v>417</v>
      </c>
      <c r="G7" s="11" t="s">
        <v>417</v>
      </c>
      <c r="H7" s="11">
        <v>368923428.47000003</v>
      </c>
    </row>
    <row r="8" spans="1:8" ht="12" customHeight="1" x14ac:dyDescent="0.25">
      <c r="A8" s="2" t="str">
        <f>"Nov "&amp;RIGHT(A6,4)-1</f>
        <v>Nov 2024</v>
      </c>
      <c r="B8" s="11">
        <v>45054721.649999999</v>
      </c>
      <c r="C8" s="11">
        <v>249221040.05000001</v>
      </c>
      <c r="D8" s="11">
        <v>294275761.69999999</v>
      </c>
      <c r="E8" s="11">
        <v>47811.54</v>
      </c>
      <c r="F8" s="11" t="s">
        <v>417</v>
      </c>
      <c r="G8" s="11" t="s">
        <v>417</v>
      </c>
      <c r="H8" s="11">
        <v>294323573.24000001</v>
      </c>
    </row>
    <row r="9" spans="1:8" ht="12" customHeight="1" x14ac:dyDescent="0.25">
      <c r="A9" s="2" t="str">
        <f>"Dec "&amp;RIGHT(A6,4)-1</f>
        <v>Dec 2024</v>
      </c>
      <c r="B9" s="11">
        <v>44725526.780000001</v>
      </c>
      <c r="C9" s="11">
        <v>234612437.08000001</v>
      </c>
      <c r="D9" s="11">
        <v>279337963.86000001</v>
      </c>
      <c r="E9" s="11">
        <v>34291564.350000001</v>
      </c>
      <c r="F9" s="11">
        <v>20710195</v>
      </c>
      <c r="G9" s="11">
        <v>20925403</v>
      </c>
      <c r="H9" s="11">
        <v>355265126.20999998</v>
      </c>
    </row>
    <row r="10" spans="1:8" ht="12" customHeight="1" x14ac:dyDescent="0.25">
      <c r="A10" s="2" t="str">
        <f>"Jan "&amp;RIGHT(A6,4)</f>
        <v>Jan 2025</v>
      </c>
      <c r="B10" s="11">
        <v>49915143.960000001</v>
      </c>
      <c r="C10" s="11">
        <v>268112869.91</v>
      </c>
      <c r="D10" s="11">
        <v>318028013.87</v>
      </c>
      <c r="E10" s="11">
        <v>412214.21</v>
      </c>
      <c r="F10" s="11" t="s">
        <v>417</v>
      </c>
      <c r="G10" s="11" t="s">
        <v>417</v>
      </c>
      <c r="H10" s="11">
        <v>318440228.07999998</v>
      </c>
    </row>
    <row r="11" spans="1:8" ht="12" customHeight="1" x14ac:dyDescent="0.25">
      <c r="A11" s="2" t="str">
        <f>"Feb "&amp;RIGHT(A6,4)</f>
        <v>Feb 2025</v>
      </c>
      <c r="B11" s="11">
        <v>46725741.75</v>
      </c>
      <c r="C11" s="11">
        <v>272723901.10000002</v>
      </c>
      <c r="D11" s="11">
        <v>319449642.85000002</v>
      </c>
      <c r="E11" s="11">
        <v>283700.49</v>
      </c>
      <c r="F11" s="11" t="s">
        <v>417</v>
      </c>
      <c r="G11" s="11" t="s">
        <v>417</v>
      </c>
      <c r="H11" s="11">
        <v>319733343.33999997</v>
      </c>
    </row>
    <row r="12" spans="1:8" ht="12" customHeight="1" x14ac:dyDescent="0.25">
      <c r="A12" s="2" t="str">
        <f>"Mar "&amp;RIGHT(A6,4)</f>
        <v>Mar 2025</v>
      </c>
      <c r="B12" s="11">
        <v>51120974.060000002</v>
      </c>
      <c r="C12" s="11">
        <v>294245516.5</v>
      </c>
      <c r="D12" s="11">
        <v>345366490.56</v>
      </c>
      <c r="E12" s="11">
        <v>45291094.100000001</v>
      </c>
      <c r="F12" s="11">
        <v>22031241</v>
      </c>
      <c r="G12" s="11">
        <v>10634884</v>
      </c>
      <c r="H12" s="11">
        <v>423323709.66000003</v>
      </c>
    </row>
    <row r="13" spans="1:8" ht="12" customHeight="1" x14ac:dyDescent="0.25">
      <c r="A13" s="2" t="str">
        <f>"Apr "&amp;RIGHT(A6,4)</f>
        <v>Apr 2025</v>
      </c>
      <c r="B13" s="11">
        <v>53492695.450000003</v>
      </c>
      <c r="C13" s="11">
        <v>306634361.13999999</v>
      </c>
      <c r="D13" s="11">
        <v>360127056.58999997</v>
      </c>
      <c r="E13" s="11">
        <v>187009.91</v>
      </c>
      <c r="F13" s="11" t="s">
        <v>417</v>
      </c>
      <c r="G13" s="11" t="s">
        <v>417</v>
      </c>
      <c r="H13" s="11">
        <v>360314066.5</v>
      </c>
    </row>
    <row r="14" spans="1:8" ht="12" customHeight="1" x14ac:dyDescent="0.25">
      <c r="A14" s="2" t="str">
        <f>"May "&amp;RIGHT(A6,4)</f>
        <v>May 2025</v>
      </c>
      <c r="B14" s="11">
        <v>52529003.719999999</v>
      </c>
      <c r="C14" s="11">
        <v>287714463.07999998</v>
      </c>
      <c r="D14" s="11">
        <v>340243466.80000001</v>
      </c>
      <c r="E14" s="11" t="s">
        <v>417</v>
      </c>
      <c r="F14" s="11" t="s">
        <v>417</v>
      </c>
      <c r="G14" s="11" t="s">
        <v>417</v>
      </c>
      <c r="H14" s="11">
        <v>340243466.80000001</v>
      </c>
    </row>
    <row r="15" spans="1:8" ht="12" customHeight="1" x14ac:dyDescent="0.25">
      <c r="A15" s="2" t="str">
        <f>"Jun "&amp;RIGHT(A6,4)</f>
        <v>Jun 2025</v>
      </c>
      <c r="B15" s="11">
        <v>55022376.770000003</v>
      </c>
      <c r="C15" s="11">
        <v>176441331.66</v>
      </c>
      <c r="D15" s="11">
        <v>231463708.43000001</v>
      </c>
      <c r="E15" s="11">
        <v>51115444</v>
      </c>
      <c r="F15" s="11">
        <v>22369211</v>
      </c>
      <c r="G15" s="11">
        <v>7469656</v>
      </c>
      <c r="H15" s="11">
        <v>312418019.43000001</v>
      </c>
    </row>
    <row r="16" spans="1:8" ht="12" customHeight="1" x14ac:dyDescent="0.25">
      <c r="A16" s="2" t="str">
        <f>"Jul "&amp;RIGHT(A6,4)</f>
        <v>Jul 2025</v>
      </c>
      <c r="B16" s="11">
        <v>58172467.619999997</v>
      </c>
      <c r="C16" s="11">
        <v>167687908.62</v>
      </c>
      <c r="D16" s="11">
        <v>225860376.24000001</v>
      </c>
      <c r="E16" s="11">
        <v>439619.54</v>
      </c>
      <c r="F16" s="11" t="s">
        <v>417</v>
      </c>
      <c r="G16" s="11" t="s">
        <v>417</v>
      </c>
      <c r="H16" s="11">
        <v>226299995.78</v>
      </c>
    </row>
    <row r="17" spans="1:8" ht="12" customHeight="1" x14ac:dyDescent="0.25">
      <c r="A17" s="2" t="str">
        <f>"Aug "&amp;RIGHT(A6,4)</f>
        <v>Aug 2025</v>
      </c>
      <c r="B17" s="11">
        <v>52503518.380000003</v>
      </c>
      <c r="C17" s="11">
        <v>211908973.47999999</v>
      </c>
      <c r="D17" s="11">
        <v>264412491.86000001</v>
      </c>
      <c r="E17" s="11">
        <v>149834.19</v>
      </c>
      <c r="F17" s="11" t="s">
        <v>417</v>
      </c>
      <c r="G17" s="11" t="s">
        <v>417</v>
      </c>
      <c r="H17" s="11">
        <v>264562326.05000001</v>
      </c>
    </row>
    <row r="18" spans="1:8" ht="12" customHeight="1" x14ac:dyDescent="0.25">
      <c r="A18" s="2" t="str">
        <f>"Sep "&amp;RIGHT(A6,4)</f>
        <v>Sep 2025</v>
      </c>
      <c r="B18" s="11">
        <v>49036283.950000003</v>
      </c>
      <c r="C18" s="11">
        <v>302469827.44999999</v>
      </c>
      <c r="D18" s="11">
        <v>351506111.39999998</v>
      </c>
      <c r="E18" s="11">
        <v>56197729.560000002</v>
      </c>
      <c r="F18" s="11">
        <v>24741386</v>
      </c>
      <c r="G18" s="11">
        <v>15349226</v>
      </c>
      <c r="H18" s="11">
        <v>447794452.95999998</v>
      </c>
    </row>
    <row r="19" spans="1:8" ht="12" customHeight="1" x14ac:dyDescent="0.25">
      <c r="A19" s="12" t="s">
        <v>55</v>
      </c>
      <c r="B19" s="13">
        <v>611851417.23000002</v>
      </c>
      <c r="C19" s="13">
        <v>3087000737.1799998</v>
      </c>
      <c r="D19" s="13">
        <v>3698852154.4099998</v>
      </c>
      <c r="E19" s="13">
        <v>188558380.11000001</v>
      </c>
      <c r="F19" s="13">
        <v>89852033</v>
      </c>
      <c r="G19" s="13">
        <v>54379169</v>
      </c>
      <c r="H19" s="13">
        <v>4031641736.52</v>
      </c>
    </row>
    <row r="20" spans="1:8" ht="12" customHeight="1" x14ac:dyDescent="0.25">
      <c r="A20" s="14" t="s">
        <v>419</v>
      </c>
      <c r="B20" s="15">
        <v>397116770.50999999</v>
      </c>
      <c r="C20" s="15">
        <v>2228492695.9699998</v>
      </c>
      <c r="D20" s="15">
        <v>2625609466.48</v>
      </c>
      <c r="E20" s="15">
        <v>80655752.819999993</v>
      </c>
      <c r="F20" s="15">
        <v>42741436</v>
      </c>
      <c r="G20" s="15">
        <v>31560287</v>
      </c>
      <c r="H20" s="15">
        <v>2780566942.3000002</v>
      </c>
    </row>
    <row r="21" spans="1:8" ht="12" customHeight="1" x14ac:dyDescent="0.25">
      <c r="A21" s="3" t="str">
        <f>"FY "&amp;RIGHT(A6,4)+1</f>
        <v>FY 2026</v>
      </c>
    </row>
    <row r="22" spans="1:8" ht="12" customHeight="1" x14ac:dyDescent="0.25">
      <c r="A22" s="2" t="str">
        <f>"Oct "&amp;RIGHT(A6,4)</f>
        <v>Oct 2025</v>
      </c>
      <c r="B22" s="11">
        <v>52926385.909999996</v>
      </c>
      <c r="C22" s="11">
        <v>329233169.91000003</v>
      </c>
      <c r="D22" s="11">
        <v>382159555.81999999</v>
      </c>
      <c r="E22" s="11">
        <v>402941.45</v>
      </c>
      <c r="F22" s="11" t="s">
        <v>417</v>
      </c>
      <c r="G22" s="11" t="s">
        <v>417</v>
      </c>
      <c r="H22" s="11">
        <v>382562497.26999998</v>
      </c>
    </row>
    <row r="23" spans="1:8" ht="12" customHeight="1" x14ac:dyDescent="0.25">
      <c r="A23" s="2" t="str">
        <f>"Nov "&amp;RIGHT(A6,4)</f>
        <v>Nov 2025</v>
      </c>
      <c r="B23" s="11">
        <v>42739224.409999996</v>
      </c>
      <c r="C23" s="11">
        <v>247953842.38999999</v>
      </c>
      <c r="D23" s="11">
        <v>290693066.80000001</v>
      </c>
      <c r="E23" s="11">
        <v>46694.8</v>
      </c>
      <c r="F23" s="11" t="s">
        <v>417</v>
      </c>
      <c r="G23" s="11" t="s">
        <v>417</v>
      </c>
      <c r="H23" s="11">
        <v>290739761.60000002</v>
      </c>
    </row>
    <row r="24" spans="1:8" ht="12" customHeight="1" x14ac:dyDescent="0.25">
      <c r="A24" s="2" t="str">
        <f>"Dec "&amp;RIGHT(A6,4)</f>
        <v>Dec 2025</v>
      </c>
      <c r="B24" s="11">
        <v>48281564.359999999</v>
      </c>
      <c r="C24" s="11">
        <v>255257371.86000001</v>
      </c>
      <c r="D24" s="11">
        <v>303538936.22000003</v>
      </c>
      <c r="E24" s="11">
        <v>31416429.899999999</v>
      </c>
      <c r="F24" s="11">
        <v>20170017</v>
      </c>
      <c r="G24" s="11">
        <v>13381019</v>
      </c>
      <c r="H24" s="11">
        <v>368506402.12</v>
      </c>
    </row>
    <row r="25" spans="1:8" ht="12" customHeight="1" x14ac:dyDescent="0.25">
      <c r="A25" s="2" t="str">
        <f>"Jan "&amp;RIGHT(A6,4)+1</f>
        <v>Jan 2026</v>
      </c>
      <c r="B25" s="11">
        <v>46471726.780000001</v>
      </c>
      <c r="C25" s="11">
        <v>267691921.83000001</v>
      </c>
      <c r="D25" s="11">
        <v>314163648.61000001</v>
      </c>
      <c r="E25" s="11">
        <v>32910.550000000003</v>
      </c>
      <c r="F25" s="11" t="s">
        <v>417</v>
      </c>
      <c r="G25" s="11" t="s">
        <v>417</v>
      </c>
      <c r="H25" s="11">
        <v>314196559.16000003</v>
      </c>
    </row>
    <row r="26" spans="1:8" ht="12" customHeight="1" x14ac:dyDescent="0.25">
      <c r="A26" s="2" t="str">
        <f>"Feb "&amp;RIGHT(A6,4)+1</f>
        <v>Feb 2026</v>
      </c>
      <c r="B26" s="11">
        <v>45620305.75</v>
      </c>
      <c r="C26" s="11">
        <v>284412326.02999997</v>
      </c>
      <c r="D26" s="11">
        <v>330032631.77999997</v>
      </c>
      <c r="E26" s="11">
        <v>20847.93</v>
      </c>
      <c r="F26" s="11" t="s">
        <v>417</v>
      </c>
      <c r="G26" s="11" t="s">
        <v>417</v>
      </c>
      <c r="H26" s="11">
        <v>330053479.70999998</v>
      </c>
    </row>
    <row r="27" spans="1:8" ht="12" customHeight="1" x14ac:dyDescent="0.25">
      <c r="A27" s="2" t="str">
        <f>"Mar "&amp;RIGHT(A6,4)+1</f>
        <v>Mar 2026</v>
      </c>
      <c r="B27" s="11">
        <v>51870485.960000001</v>
      </c>
      <c r="C27" s="11">
        <v>315510562.35000002</v>
      </c>
      <c r="D27" s="11">
        <v>367381048.31</v>
      </c>
      <c r="E27" s="11">
        <v>50644686.700000003</v>
      </c>
      <c r="F27" s="11">
        <v>21966552</v>
      </c>
      <c r="G27" s="11">
        <v>16054736</v>
      </c>
      <c r="H27" s="11">
        <v>456047023.00999999</v>
      </c>
    </row>
    <row r="28" spans="1:8" ht="12" customHeight="1" x14ac:dyDescent="0.25">
      <c r="A28" s="2" t="str">
        <f>"Apr "&amp;RIGHT(A6,4)+1</f>
        <v>Apr 2026</v>
      </c>
      <c r="B28" s="11">
        <v>51717449.590000004</v>
      </c>
      <c r="C28" s="11">
        <v>314256447.25</v>
      </c>
      <c r="D28" s="11">
        <v>365973896.83999997</v>
      </c>
      <c r="E28" s="11">
        <v>46530.45</v>
      </c>
      <c r="F28" s="11" t="s">
        <v>417</v>
      </c>
      <c r="G28" s="11" t="s">
        <v>417</v>
      </c>
      <c r="H28" s="11">
        <v>366020427.29000002</v>
      </c>
    </row>
    <row r="29" spans="1:8" ht="12" customHeight="1" x14ac:dyDescent="0.25">
      <c r="A29" s="2" t="str">
        <f>"May "&amp;RIGHT(A6,4)+1</f>
        <v>May 2026</v>
      </c>
      <c r="B29" s="11">
        <v>50063184.450000003</v>
      </c>
      <c r="C29" s="11">
        <v>279956234.98000002</v>
      </c>
      <c r="D29" s="11">
        <v>330019419.43000001</v>
      </c>
      <c r="E29" s="11" t="s">
        <v>417</v>
      </c>
      <c r="F29" s="11" t="s">
        <v>417</v>
      </c>
      <c r="G29" s="11" t="s">
        <v>417</v>
      </c>
      <c r="H29" s="11">
        <v>330019419.43000001</v>
      </c>
    </row>
    <row r="30" spans="1:8" ht="12" customHeight="1" x14ac:dyDescent="0.25">
      <c r="A30" s="2" t="str">
        <f>"Jun "&amp;RIGHT(A6,4)+1</f>
        <v>Jun 2026</v>
      </c>
      <c r="B30" s="11" t="s">
        <v>417</v>
      </c>
      <c r="C30" s="11" t="s">
        <v>417</v>
      </c>
      <c r="D30" s="11" t="s">
        <v>417</v>
      </c>
      <c r="E30" s="11" t="s">
        <v>417</v>
      </c>
      <c r="F30" s="11" t="s">
        <v>417</v>
      </c>
      <c r="G30" s="11" t="s">
        <v>417</v>
      </c>
      <c r="H30" s="11" t="s">
        <v>417</v>
      </c>
    </row>
    <row r="31" spans="1:8" ht="12" customHeight="1" x14ac:dyDescent="0.25">
      <c r="A31" s="2" t="str">
        <f>"Jul "&amp;RIGHT(A6,4)+1</f>
        <v>Jul 2026</v>
      </c>
      <c r="B31" s="11" t="s">
        <v>417</v>
      </c>
      <c r="C31" s="11" t="s">
        <v>417</v>
      </c>
      <c r="D31" s="11" t="s">
        <v>417</v>
      </c>
      <c r="E31" s="11" t="s">
        <v>417</v>
      </c>
      <c r="F31" s="11" t="s">
        <v>417</v>
      </c>
      <c r="G31" s="11" t="s">
        <v>417</v>
      </c>
      <c r="H31" s="11" t="s">
        <v>417</v>
      </c>
    </row>
    <row r="32" spans="1:8" ht="12" customHeight="1" x14ac:dyDescent="0.25">
      <c r="A32" s="2" t="str">
        <f>"Aug "&amp;RIGHT(A6,4)+1</f>
        <v>Aug 2026</v>
      </c>
      <c r="B32" s="11" t="s">
        <v>417</v>
      </c>
      <c r="C32" s="11" t="s">
        <v>417</v>
      </c>
      <c r="D32" s="11" t="s">
        <v>417</v>
      </c>
      <c r="E32" s="11" t="s">
        <v>417</v>
      </c>
      <c r="F32" s="11" t="s">
        <v>417</v>
      </c>
      <c r="G32" s="11" t="s">
        <v>417</v>
      </c>
      <c r="H32" s="11" t="s">
        <v>417</v>
      </c>
    </row>
    <row r="33" spans="1:8" ht="12" customHeight="1" x14ac:dyDescent="0.25">
      <c r="A33" s="2" t="str">
        <f>"Sep "&amp;RIGHT(A6,4)+1</f>
        <v>Sep 2026</v>
      </c>
      <c r="B33" s="11" t="s">
        <v>417</v>
      </c>
      <c r="C33" s="11" t="s">
        <v>417</v>
      </c>
      <c r="D33" s="11" t="s">
        <v>417</v>
      </c>
      <c r="E33" s="11" t="s">
        <v>417</v>
      </c>
      <c r="F33" s="11" t="s">
        <v>417</v>
      </c>
      <c r="G33" s="11" t="s">
        <v>417</v>
      </c>
      <c r="H33" s="11" t="s">
        <v>417</v>
      </c>
    </row>
    <row r="34" spans="1:8" ht="12" customHeight="1" x14ac:dyDescent="0.25">
      <c r="A34" s="12" t="s">
        <v>55</v>
      </c>
      <c r="B34" s="13">
        <v>389690327.20999998</v>
      </c>
      <c r="C34" s="13">
        <v>2294271876.5999999</v>
      </c>
      <c r="D34" s="13">
        <v>2683962203.8099999</v>
      </c>
      <c r="E34" s="13">
        <v>82611041.780000001</v>
      </c>
      <c r="F34" s="13">
        <v>42136569</v>
      </c>
      <c r="G34" s="13">
        <v>29435755</v>
      </c>
      <c r="H34" s="13">
        <v>2838145569.5900002</v>
      </c>
    </row>
    <row r="35" spans="1:8" ht="12" customHeight="1" x14ac:dyDescent="0.25">
      <c r="A35" s="14" t="str">
        <f>"Total "&amp;MID(A20,7,LEN(A20)-13)&amp;" Months"</f>
        <v>Total 8 Months</v>
      </c>
      <c r="B35" s="15">
        <v>389690327.20999998</v>
      </c>
      <c r="C35" s="15">
        <v>2294271876.5999999</v>
      </c>
      <c r="D35" s="15">
        <v>2683962203.8099999</v>
      </c>
      <c r="E35" s="15">
        <v>82611041.780000001</v>
      </c>
      <c r="F35" s="15">
        <v>42136569</v>
      </c>
      <c r="G35" s="15">
        <v>29435755</v>
      </c>
      <c r="H35" s="15">
        <v>2838145569.5900002</v>
      </c>
    </row>
    <row r="36" spans="1:8" ht="12" customHeight="1" x14ac:dyDescent="0.25">
      <c r="A36" s="78"/>
      <c r="B36" s="78"/>
      <c r="C36" s="78"/>
      <c r="D36" s="78"/>
      <c r="E36" s="78"/>
      <c r="F36" s="78"/>
      <c r="G36" s="78"/>
      <c r="H36" s="78"/>
    </row>
    <row r="37" spans="1:8" ht="70.05" customHeight="1" x14ac:dyDescent="0.25">
      <c r="A37" s="89" t="s">
        <v>352</v>
      </c>
      <c r="B37" s="89"/>
      <c r="C37" s="89"/>
      <c r="D37" s="89"/>
      <c r="E37" s="89"/>
      <c r="F37" s="89"/>
      <c r="G37" s="89"/>
      <c r="H37" s="89"/>
    </row>
    <row r="38" spans="1:8" x14ac:dyDescent="0.25">
      <c r="A38" s="25"/>
    </row>
  </sheetData>
  <mergeCells count="12">
    <mergeCell ref="A37:H37"/>
    <mergeCell ref="A1:G1"/>
    <mergeCell ref="A2:G2"/>
    <mergeCell ref="A3:A4"/>
    <mergeCell ref="B3:C3"/>
    <mergeCell ref="D3:D4"/>
    <mergeCell ref="E3:E4"/>
    <mergeCell ref="F3:F4"/>
    <mergeCell ref="G3:G4"/>
    <mergeCell ref="H3:H4"/>
    <mergeCell ref="B5:H5"/>
    <mergeCell ref="A36:H36"/>
  </mergeCells>
  <phoneticPr fontId="0" type="noConversion"/>
  <pageMargins left="0.75" right="0.5" top="0.75" bottom="0.5" header="0.5" footer="0.25"/>
  <pageSetup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3">
    <pageSetUpPr fitToPage="1"/>
  </sheetPr>
  <dimension ref="A1:J35"/>
  <sheetViews>
    <sheetView showGridLines="0" workbookViewId="0">
      <selection sqref="A1:I1"/>
    </sheetView>
  </sheetViews>
  <sheetFormatPr defaultRowHeight="13.2" x14ac:dyDescent="0.25"/>
  <cols>
    <col min="1" max="1" width="12.77734375" customWidth="1"/>
    <col min="2" max="10" width="11.44140625" customWidth="1"/>
  </cols>
  <sheetData>
    <row r="1" spans="1:10" ht="12" customHeight="1" x14ac:dyDescent="0.25">
      <c r="A1" s="79" t="s">
        <v>439</v>
      </c>
      <c r="B1" s="79"/>
      <c r="C1" s="79"/>
      <c r="D1" s="79"/>
      <c r="E1" s="79"/>
      <c r="F1" s="79"/>
      <c r="G1" s="79"/>
      <c r="H1" s="79"/>
      <c r="I1" s="79"/>
      <c r="J1" s="75">
        <v>46248</v>
      </c>
    </row>
    <row r="2" spans="1:10" ht="12" customHeight="1" x14ac:dyDescent="0.25">
      <c r="A2" s="81" t="s">
        <v>117</v>
      </c>
      <c r="B2" s="81"/>
      <c r="C2" s="81"/>
      <c r="D2" s="81"/>
      <c r="E2" s="81"/>
      <c r="F2" s="81"/>
      <c r="G2" s="81"/>
      <c r="H2" s="81"/>
      <c r="I2" s="81"/>
      <c r="J2" s="1"/>
    </row>
    <row r="3" spans="1:10" ht="24" customHeight="1" x14ac:dyDescent="0.25">
      <c r="A3" s="83" t="s">
        <v>50</v>
      </c>
      <c r="B3" s="87" t="s">
        <v>118</v>
      </c>
      <c r="C3" s="87"/>
      <c r="D3" s="87"/>
      <c r="E3" s="87"/>
      <c r="F3" s="86"/>
      <c r="G3" s="87" t="s">
        <v>118</v>
      </c>
      <c r="H3" s="87"/>
      <c r="I3" s="87"/>
      <c r="J3" s="87"/>
    </row>
    <row r="4" spans="1:10" ht="24" customHeight="1" x14ac:dyDescent="0.25">
      <c r="A4" s="84"/>
      <c r="B4" s="10" t="s">
        <v>103</v>
      </c>
      <c r="C4" s="10" t="s">
        <v>104</v>
      </c>
      <c r="D4" s="10" t="s">
        <v>105</v>
      </c>
      <c r="E4" s="10" t="s">
        <v>106</v>
      </c>
      <c r="F4" s="10" t="s">
        <v>55</v>
      </c>
      <c r="G4" s="10" t="s">
        <v>78</v>
      </c>
      <c r="H4" s="10" t="s">
        <v>79</v>
      </c>
      <c r="I4" s="10" t="s">
        <v>80</v>
      </c>
      <c r="J4" s="9" t="s">
        <v>55</v>
      </c>
    </row>
    <row r="5" spans="1:10" ht="12" customHeight="1" x14ac:dyDescent="0.25">
      <c r="A5" s="1"/>
      <c r="B5" s="78" t="str">
        <f>REPT("-",101)&amp;" Number "&amp;REPT("-",101)</f>
        <v>----------------------------------------------------------------------------------------------------- Number -----------------------------------------------------------------------------------------------------</v>
      </c>
      <c r="C5" s="78"/>
      <c r="D5" s="78"/>
      <c r="E5" s="78"/>
      <c r="F5" s="78"/>
      <c r="G5" s="78"/>
      <c r="H5" s="78"/>
      <c r="I5" s="78"/>
      <c r="J5" s="78"/>
    </row>
    <row r="6" spans="1:10" ht="12" customHeight="1" x14ac:dyDescent="0.25">
      <c r="A6" s="3" t="s">
        <v>418</v>
      </c>
    </row>
    <row r="7" spans="1:10" ht="12" customHeight="1" x14ac:dyDescent="0.25">
      <c r="A7" s="2" t="str">
        <f>"Oct "&amp;RIGHT(A6,4)-1</f>
        <v>Oct 2024</v>
      </c>
      <c r="B7" s="11">
        <v>2162903</v>
      </c>
      <c r="C7" s="11">
        <v>2630151</v>
      </c>
      <c r="D7" s="11">
        <v>101368</v>
      </c>
      <c r="E7" s="11">
        <v>1900940</v>
      </c>
      <c r="F7" s="11">
        <v>6795362</v>
      </c>
      <c r="G7" s="11">
        <v>6525464</v>
      </c>
      <c r="H7" s="11">
        <v>43329</v>
      </c>
      <c r="I7" s="11">
        <v>226569</v>
      </c>
      <c r="J7" s="11">
        <f t="shared" ref="J7:J20" si="0">IF(ISBLANK(F7),"",F7)</f>
        <v>6795362</v>
      </c>
    </row>
    <row r="8" spans="1:10" ht="12" customHeight="1" x14ac:dyDescent="0.25">
      <c r="A8" s="2" t="str">
        <f>"Nov "&amp;RIGHT(A6,4)-1</f>
        <v>Nov 2024</v>
      </c>
      <c r="B8" s="11">
        <v>1938727</v>
      </c>
      <c r="C8" s="11">
        <v>2332741</v>
      </c>
      <c r="D8" s="11">
        <v>95531</v>
      </c>
      <c r="E8" s="11">
        <v>1701638</v>
      </c>
      <c r="F8" s="11">
        <v>6068637</v>
      </c>
      <c r="G8" s="11">
        <v>5829848</v>
      </c>
      <c r="H8" s="11">
        <v>42252</v>
      </c>
      <c r="I8" s="11">
        <v>196537</v>
      </c>
      <c r="J8" s="11">
        <f t="shared" si="0"/>
        <v>6068637</v>
      </c>
    </row>
    <row r="9" spans="1:10" ht="12" customHeight="1" x14ac:dyDescent="0.25">
      <c r="A9" s="2" t="str">
        <f>"Dec "&amp;RIGHT(A6,4)-1</f>
        <v>Dec 2024</v>
      </c>
      <c r="B9" s="11">
        <v>1990903</v>
      </c>
      <c r="C9" s="11">
        <v>2393870</v>
      </c>
      <c r="D9" s="11">
        <v>98760</v>
      </c>
      <c r="E9" s="11">
        <v>1744563</v>
      </c>
      <c r="F9" s="11">
        <v>6228096</v>
      </c>
      <c r="G9" s="11">
        <v>6005508</v>
      </c>
      <c r="H9" s="11">
        <v>35869</v>
      </c>
      <c r="I9" s="11">
        <v>186719</v>
      </c>
      <c r="J9" s="11">
        <f t="shared" si="0"/>
        <v>6228096</v>
      </c>
    </row>
    <row r="10" spans="1:10" ht="12" customHeight="1" x14ac:dyDescent="0.25">
      <c r="A10" s="2" t="str">
        <f>"Jan "&amp;RIGHT(A6,4)</f>
        <v>Jan 2025</v>
      </c>
      <c r="B10" s="11">
        <v>2025908</v>
      </c>
      <c r="C10" s="11">
        <v>2444222</v>
      </c>
      <c r="D10" s="11">
        <v>99629</v>
      </c>
      <c r="E10" s="11">
        <v>1776791</v>
      </c>
      <c r="F10" s="11">
        <v>6346550</v>
      </c>
      <c r="G10" s="11">
        <v>6114582</v>
      </c>
      <c r="H10" s="11">
        <v>40380</v>
      </c>
      <c r="I10" s="11">
        <v>191588</v>
      </c>
      <c r="J10" s="11">
        <f t="shared" si="0"/>
        <v>6346550</v>
      </c>
    </row>
    <row r="11" spans="1:10" ht="12" customHeight="1" x14ac:dyDescent="0.25">
      <c r="A11" s="2" t="str">
        <f>"Feb "&amp;RIGHT(A6,4)</f>
        <v>Feb 2025</v>
      </c>
      <c r="B11" s="11">
        <v>1879787</v>
      </c>
      <c r="C11" s="11">
        <v>2265890</v>
      </c>
      <c r="D11" s="11">
        <v>90029</v>
      </c>
      <c r="E11" s="11">
        <v>1658564</v>
      </c>
      <c r="F11" s="11">
        <v>5894270</v>
      </c>
      <c r="G11" s="11">
        <v>5674794</v>
      </c>
      <c r="H11" s="11">
        <v>35876</v>
      </c>
      <c r="I11" s="11">
        <v>183600</v>
      </c>
      <c r="J11" s="11">
        <f t="shared" si="0"/>
        <v>5894270</v>
      </c>
    </row>
    <row r="12" spans="1:10" ht="12" customHeight="1" x14ac:dyDescent="0.25">
      <c r="A12" s="2" t="str">
        <f>"Mar "&amp;RIGHT(A6,4)</f>
        <v>Mar 2025</v>
      </c>
      <c r="B12" s="11">
        <v>2035771</v>
      </c>
      <c r="C12" s="11">
        <v>2463359</v>
      </c>
      <c r="D12" s="11">
        <v>96548</v>
      </c>
      <c r="E12" s="11">
        <v>1801598</v>
      </c>
      <c r="F12" s="11">
        <v>6397276</v>
      </c>
      <c r="G12" s="11">
        <v>6152803</v>
      </c>
      <c r="H12" s="11">
        <v>39846</v>
      </c>
      <c r="I12" s="11">
        <v>204627</v>
      </c>
      <c r="J12" s="11">
        <f t="shared" si="0"/>
        <v>6397276</v>
      </c>
    </row>
    <row r="13" spans="1:10" ht="12" customHeight="1" x14ac:dyDescent="0.25">
      <c r="A13" s="2" t="str">
        <f>"Apr "&amp;RIGHT(A6,4)</f>
        <v>Apr 2025</v>
      </c>
      <c r="B13" s="11">
        <v>2134560</v>
      </c>
      <c r="C13" s="11">
        <v>2581577</v>
      </c>
      <c r="D13" s="11">
        <v>93660</v>
      </c>
      <c r="E13" s="11">
        <v>1883401</v>
      </c>
      <c r="F13" s="11">
        <v>6693198</v>
      </c>
      <c r="G13" s="11">
        <v>6434022</v>
      </c>
      <c r="H13" s="11">
        <v>42379</v>
      </c>
      <c r="I13" s="11">
        <v>216797</v>
      </c>
      <c r="J13" s="11">
        <f t="shared" si="0"/>
        <v>6693198</v>
      </c>
    </row>
    <row r="14" spans="1:10" ht="12" customHeight="1" x14ac:dyDescent="0.25">
      <c r="A14" s="2" t="str">
        <f>"May "&amp;RIGHT(A6,4)</f>
        <v>May 2025</v>
      </c>
      <c r="B14" s="11">
        <v>2142328</v>
      </c>
      <c r="C14" s="11">
        <v>2578482</v>
      </c>
      <c r="D14" s="11">
        <v>91460</v>
      </c>
      <c r="E14" s="11">
        <v>1887303</v>
      </c>
      <c r="F14" s="11">
        <v>6699573</v>
      </c>
      <c r="G14" s="11">
        <v>6445405</v>
      </c>
      <c r="H14" s="11">
        <v>43394</v>
      </c>
      <c r="I14" s="11">
        <v>210774</v>
      </c>
      <c r="J14" s="11">
        <f t="shared" si="0"/>
        <v>6699573</v>
      </c>
    </row>
    <row r="15" spans="1:10" ht="12" customHeight="1" x14ac:dyDescent="0.25">
      <c r="A15" s="2" t="str">
        <f>"Jun "&amp;RIGHT(A6,4)</f>
        <v>Jun 2025</v>
      </c>
      <c r="B15" s="11">
        <v>2082117</v>
      </c>
      <c r="C15" s="11">
        <v>2507257</v>
      </c>
      <c r="D15" s="11">
        <v>86364</v>
      </c>
      <c r="E15" s="11">
        <v>1833832</v>
      </c>
      <c r="F15" s="11">
        <v>6509570</v>
      </c>
      <c r="G15" s="11">
        <v>6264299</v>
      </c>
      <c r="H15" s="11">
        <v>42098</v>
      </c>
      <c r="I15" s="11">
        <v>203173</v>
      </c>
      <c r="J15" s="11">
        <f t="shared" si="0"/>
        <v>6509570</v>
      </c>
    </row>
    <row r="16" spans="1:10" ht="12" customHeight="1" x14ac:dyDescent="0.25">
      <c r="A16" s="2" t="str">
        <f>"Jul "&amp;RIGHT(A6,4)</f>
        <v>Jul 2025</v>
      </c>
      <c r="B16" s="11">
        <v>2242995</v>
      </c>
      <c r="C16" s="11">
        <v>2696429</v>
      </c>
      <c r="D16" s="11">
        <v>93758</v>
      </c>
      <c r="E16" s="11">
        <v>1979899</v>
      </c>
      <c r="F16" s="11">
        <v>7013081</v>
      </c>
      <c r="G16" s="11">
        <v>6753681</v>
      </c>
      <c r="H16" s="11">
        <v>44003</v>
      </c>
      <c r="I16" s="11">
        <v>215397</v>
      </c>
      <c r="J16" s="11">
        <f t="shared" si="0"/>
        <v>7013081</v>
      </c>
    </row>
    <row r="17" spans="1:10" ht="12" customHeight="1" x14ac:dyDescent="0.25">
      <c r="A17" s="2" t="str">
        <f>"Aug "&amp;RIGHT(A6,4)</f>
        <v>Aug 2025</v>
      </c>
      <c r="B17" s="11">
        <v>2426439</v>
      </c>
      <c r="C17" s="11">
        <v>2904362</v>
      </c>
      <c r="D17" s="11">
        <v>86821</v>
      </c>
      <c r="E17" s="11">
        <v>2143957</v>
      </c>
      <c r="F17" s="11">
        <v>7561579</v>
      </c>
      <c r="G17" s="11">
        <v>7263961</v>
      </c>
      <c r="H17" s="11">
        <v>61719</v>
      </c>
      <c r="I17" s="11">
        <v>235899</v>
      </c>
      <c r="J17" s="11">
        <f t="shared" si="0"/>
        <v>7561579</v>
      </c>
    </row>
    <row r="18" spans="1:10" ht="12" customHeight="1" x14ac:dyDescent="0.25">
      <c r="A18" s="2" t="str">
        <f>"Sep "&amp;RIGHT(A6,4)</f>
        <v>Sep 2025</v>
      </c>
      <c r="B18" s="11">
        <v>2501905</v>
      </c>
      <c r="C18" s="11">
        <v>2988017</v>
      </c>
      <c r="D18" s="11">
        <v>91872</v>
      </c>
      <c r="E18" s="11">
        <v>2204558</v>
      </c>
      <c r="F18" s="11">
        <v>7786352</v>
      </c>
      <c r="G18" s="11">
        <v>7485554</v>
      </c>
      <c r="H18" s="11">
        <v>65606</v>
      </c>
      <c r="I18" s="11">
        <v>235192</v>
      </c>
      <c r="J18" s="11">
        <f t="shared" si="0"/>
        <v>7786352</v>
      </c>
    </row>
    <row r="19" spans="1:10" ht="12" customHeight="1" x14ac:dyDescent="0.25">
      <c r="A19" s="12" t="s">
        <v>55</v>
      </c>
      <c r="B19" s="13">
        <v>25564343</v>
      </c>
      <c r="C19" s="13">
        <v>30786357</v>
      </c>
      <c r="D19" s="13">
        <v>1125800</v>
      </c>
      <c r="E19" s="13">
        <v>22517044</v>
      </c>
      <c r="F19" s="13">
        <v>79993544</v>
      </c>
      <c r="G19" s="13">
        <v>76949921</v>
      </c>
      <c r="H19" s="13">
        <v>536751</v>
      </c>
      <c r="I19" s="13">
        <v>2506872</v>
      </c>
      <c r="J19" s="13">
        <f t="shared" si="0"/>
        <v>79993544</v>
      </c>
    </row>
    <row r="20" spans="1:10" ht="12" customHeight="1" x14ac:dyDescent="0.25">
      <c r="A20" s="14" t="s">
        <v>419</v>
      </c>
      <c r="B20" s="15">
        <v>16310887</v>
      </c>
      <c r="C20" s="15">
        <v>19690292</v>
      </c>
      <c r="D20" s="15">
        <v>766985</v>
      </c>
      <c r="E20" s="15">
        <v>14354798</v>
      </c>
      <c r="F20" s="15">
        <v>51122962</v>
      </c>
      <c r="G20" s="15">
        <v>49182426</v>
      </c>
      <c r="H20" s="15">
        <v>323325</v>
      </c>
      <c r="I20" s="15">
        <v>1617211</v>
      </c>
      <c r="J20" s="15">
        <f t="shared" si="0"/>
        <v>51122962</v>
      </c>
    </row>
    <row r="21" spans="1:10" ht="12" customHeight="1" x14ac:dyDescent="0.25">
      <c r="A21" s="3" t="str">
        <f>"FY "&amp;RIGHT(A6,4)+1</f>
        <v>FY 2026</v>
      </c>
    </row>
    <row r="22" spans="1:10" ht="12" customHeight="1" x14ac:dyDescent="0.25">
      <c r="A22" s="2" t="str">
        <f>"Oct "&amp;RIGHT(A6,4)</f>
        <v>Oct 2025</v>
      </c>
      <c r="B22" s="11">
        <v>2614685</v>
      </c>
      <c r="C22" s="11">
        <v>3108741</v>
      </c>
      <c r="D22" s="11">
        <v>99214</v>
      </c>
      <c r="E22" s="11">
        <v>2293209</v>
      </c>
      <c r="F22" s="11">
        <v>8115849</v>
      </c>
      <c r="G22" s="11">
        <v>7822436</v>
      </c>
      <c r="H22" s="11">
        <v>57470</v>
      </c>
      <c r="I22" s="11">
        <v>235943</v>
      </c>
      <c r="J22" s="11">
        <f t="shared" ref="J22:J35" si="1">IF(ISBLANK(F22),"",F22)</f>
        <v>8115849</v>
      </c>
    </row>
    <row r="23" spans="1:10" ht="12" customHeight="1" x14ac:dyDescent="0.25">
      <c r="A23" s="2" t="str">
        <f>"Nov "&amp;RIGHT(A6,4)</f>
        <v>Nov 2025</v>
      </c>
      <c r="B23" s="11">
        <v>2274497</v>
      </c>
      <c r="C23" s="11">
        <v>2688111</v>
      </c>
      <c r="D23" s="11">
        <v>87226</v>
      </c>
      <c r="E23" s="11">
        <v>1999101</v>
      </c>
      <c r="F23" s="11">
        <v>7048935</v>
      </c>
      <c r="G23" s="11">
        <v>6804815</v>
      </c>
      <c r="H23" s="11">
        <v>46777</v>
      </c>
      <c r="I23" s="11">
        <v>197343</v>
      </c>
      <c r="J23" s="11">
        <f t="shared" si="1"/>
        <v>7048935</v>
      </c>
    </row>
    <row r="24" spans="1:10" ht="12" customHeight="1" x14ac:dyDescent="0.25">
      <c r="A24" s="2" t="str">
        <f>"Dec "&amp;RIGHT(A6,4)</f>
        <v>Dec 2025</v>
      </c>
      <c r="B24" s="11">
        <v>2210706</v>
      </c>
      <c r="C24" s="11">
        <v>2624612</v>
      </c>
      <c r="D24" s="11">
        <v>98210</v>
      </c>
      <c r="E24" s="11">
        <v>1929768</v>
      </c>
      <c r="F24" s="11">
        <v>6863296</v>
      </c>
      <c r="G24" s="11">
        <v>6628619</v>
      </c>
      <c r="H24" s="11">
        <v>40529</v>
      </c>
      <c r="I24" s="11">
        <v>194148</v>
      </c>
      <c r="J24" s="11">
        <f t="shared" si="1"/>
        <v>6863296</v>
      </c>
    </row>
    <row r="25" spans="1:10" ht="12" customHeight="1" x14ac:dyDescent="0.25">
      <c r="A25" s="2" t="str">
        <f>"Jan "&amp;RIGHT(A6,4)+1</f>
        <v>Jan 2026</v>
      </c>
      <c r="B25" s="11">
        <v>2069878</v>
      </c>
      <c r="C25" s="11">
        <v>2460075</v>
      </c>
      <c r="D25" s="11">
        <v>86845</v>
      </c>
      <c r="E25" s="11">
        <v>1818402</v>
      </c>
      <c r="F25" s="11">
        <v>6435200</v>
      </c>
      <c r="G25" s="11">
        <v>6198472</v>
      </c>
      <c r="H25" s="11">
        <v>36901</v>
      </c>
      <c r="I25" s="11">
        <v>199827</v>
      </c>
      <c r="J25" s="11">
        <f t="shared" si="1"/>
        <v>6435200</v>
      </c>
    </row>
    <row r="26" spans="1:10" ht="12" customHeight="1" x14ac:dyDescent="0.25">
      <c r="A26" s="2" t="str">
        <f>"Feb "&amp;RIGHT(A6,4)+1</f>
        <v>Feb 2026</v>
      </c>
      <c r="B26" s="11">
        <v>1989444</v>
      </c>
      <c r="C26" s="11">
        <v>2375399</v>
      </c>
      <c r="D26" s="11">
        <v>82825</v>
      </c>
      <c r="E26" s="11">
        <v>1751108</v>
      </c>
      <c r="F26" s="11">
        <v>6198776</v>
      </c>
      <c r="G26" s="11">
        <v>5969645</v>
      </c>
      <c r="H26" s="11">
        <v>45526</v>
      </c>
      <c r="I26" s="11">
        <v>183605</v>
      </c>
      <c r="J26" s="11">
        <f t="shared" si="1"/>
        <v>6198776</v>
      </c>
    </row>
    <row r="27" spans="1:10" ht="12" customHeight="1" x14ac:dyDescent="0.25">
      <c r="A27" s="2" t="str">
        <f>"Mar "&amp;RIGHT(A6,4)+1</f>
        <v>Mar 2026</v>
      </c>
      <c r="B27" s="11">
        <v>2235616</v>
      </c>
      <c r="C27" s="11">
        <v>2670413</v>
      </c>
      <c r="D27" s="11">
        <v>92375</v>
      </c>
      <c r="E27" s="11">
        <v>1964412</v>
      </c>
      <c r="F27" s="11">
        <v>6962816</v>
      </c>
      <c r="G27" s="11">
        <v>6705735</v>
      </c>
      <c r="H27" s="11">
        <v>41484</v>
      </c>
      <c r="I27" s="11">
        <v>215597</v>
      </c>
      <c r="J27" s="11">
        <f t="shared" si="1"/>
        <v>6962816</v>
      </c>
    </row>
    <row r="28" spans="1:10" ht="12" customHeight="1" x14ac:dyDescent="0.25">
      <c r="A28" s="2" t="str">
        <f>"Apr "&amp;RIGHT(A6,4)+1</f>
        <v>Apr 2026</v>
      </c>
      <c r="B28" s="11">
        <v>2232873</v>
      </c>
      <c r="C28" s="11">
        <v>2673657</v>
      </c>
      <c r="D28" s="11">
        <v>90981</v>
      </c>
      <c r="E28" s="11">
        <v>1962192</v>
      </c>
      <c r="F28" s="11">
        <v>6959703</v>
      </c>
      <c r="G28" s="11">
        <v>6696662</v>
      </c>
      <c r="H28" s="11">
        <v>46281</v>
      </c>
      <c r="I28" s="11">
        <v>216760</v>
      </c>
      <c r="J28" s="11">
        <f t="shared" si="1"/>
        <v>6959703</v>
      </c>
    </row>
    <row r="29" spans="1:10" ht="12" customHeight="1" x14ac:dyDescent="0.25">
      <c r="A29" s="2" t="str">
        <f>"May "&amp;RIGHT(A6,4)+1</f>
        <v>May 2026</v>
      </c>
      <c r="B29" s="11">
        <v>2096923</v>
      </c>
      <c r="C29" s="11">
        <v>2520785</v>
      </c>
      <c r="D29" s="11">
        <v>90169</v>
      </c>
      <c r="E29" s="11">
        <v>1862078</v>
      </c>
      <c r="F29" s="11">
        <v>6569955</v>
      </c>
      <c r="G29" s="11">
        <v>6327254</v>
      </c>
      <c r="H29" s="11">
        <v>44311</v>
      </c>
      <c r="I29" s="11">
        <v>198390</v>
      </c>
      <c r="J29" s="11">
        <f t="shared" si="1"/>
        <v>6569955</v>
      </c>
    </row>
    <row r="30" spans="1:10" ht="12" customHeight="1" x14ac:dyDescent="0.25">
      <c r="A30" s="2" t="str">
        <f>"Jun "&amp;RIGHT(A6,4)+1</f>
        <v>Jun 2026</v>
      </c>
      <c r="B30" s="11" t="s">
        <v>417</v>
      </c>
      <c r="C30" s="11" t="s">
        <v>417</v>
      </c>
      <c r="D30" s="11" t="s">
        <v>417</v>
      </c>
      <c r="E30" s="11" t="s">
        <v>417</v>
      </c>
      <c r="F30" s="11" t="s">
        <v>417</v>
      </c>
      <c r="G30" s="11" t="s">
        <v>417</v>
      </c>
      <c r="H30" s="11" t="s">
        <v>417</v>
      </c>
      <c r="I30" s="11" t="s">
        <v>417</v>
      </c>
      <c r="J30" s="11" t="str">
        <f t="shared" si="1"/>
        <v>--</v>
      </c>
    </row>
    <row r="31" spans="1:10" ht="12" customHeight="1" x14ac:dyDescent="0.25">
      <c r="A31" s="2" t="str">
        <f>"Jul "&amp;RIGHT(A6,4)+1</f>
        <v>Jul 2026</v>
      </c>
      <c r="B31" s="11" t="s">
        <v>417</v>
      </c>
      <c r="C31" s="11" t="s">
        <v>417</v>
      </c>
      <c r="D31" s="11" t="s">
        <v>417</v>
      </c>
      <c r="E31" s="11" t="s">
        <v>417</v>
      </c>
      <c r="F31" s="11" t="s">
        <v>417</v>
      </c>
      <c r="G31" s="11" t="s">
        <v>417</v>
      </c>
      <c r="H31" s="11" t="s">
        <v>417</v>
      </c>
      <c r="I31" s="11" t="s">
        <v>417</v>
      </c>
      <c r="J31" s="11" t="str">
        <f t="shared" si="1"/>
        <v>--</v>
      </c>
    </row>
    <row r="32" spans="1:10" ht="12" customHeight="1" x14ac:dyDescent="0.25">
      <c r="A32" s="2" t="str">
        <f>"Aug "&amp;RIGHT(A6,4)+1</f>
        <v>Aug 2026</v>
      </c>
      <c r="B32" s="11" t="s">
        <v>417</v>
      </c>
      <c r="C32" s="11" t="s">
        <v>417</v>
      </c>
      <c r="D32" s="11" t="s">
        <v>417</v>
      </c>
      <c r="E32" s="11" t="s">
        <v>417</v>
      </c>
      <c r="F32" s="11" t="s">
        <v>417</v>
      </c>
      <c r="G32" s="11" t="s">
        <v>417</v>
      </c>
      <c r="H32" s="11" t="s">
        <v>417</v>
      </c>
      <c r="I32" s="11" t="s">
        <v>417</v>
      </c>
      <c r="J32" s="11" t="str">
        <f t="shared" si="1"/>
        <v>--</v>
      </c>
    </row>
    <row r="33" spans="1:10" ht="12" customHeight="1" x14ac:dyDescent="0.25">
      <c r="A33" s="2" t="str">
        <f>"Sep "&amp;RIGHT(A6,4)+1</f>
        <v>Sep 2026</v>
      </c>
      <c r="B33" s="11" t="s">
        <v>417</v>
      </c>
      <c r="C33" s="11" t="s">
        <v>417</v>
      </c>
      <c r="D33" s="11" t="s">
        <v>417</v>
      </c>
      <c r="E33" s="11" t="s">
        <v>417</v>
      </c>
      <c r="F33" s="11" t="s">
        <v>417</v>
      </c>
      <c r="G33" s="11" t="s">
        <v>417</v>
      </c>
      <c r="H33" s="11" t="s">
        <v>417</v>
      </c>
      <c r="I33" s="11" t="s">
        <v>417</v>
      </c>
      <c r="J33" s="11" t="str">
        <f t="shared" si="1"/>
        <v>--</v>
      </c>
    </row>
    <row r="34" spans="1:10" ht="12" customHeight="1" x14ac:dyDescent="0.25">
      <c r="A34" s="12" t="s">
        <v>55</v>
      </c>
      <c r="B34" s="13">
        <v>17724622</v>
      </c>
      <c r="C34" s="13">
        <v>21121793</v>
      </c>
      <c r="D34" s="13">
        <v>727845</v>
      </c>
      <c r="E34" s="13">
        <v>15580270</v>
      </c>
      <c r="F34" s="13">
        <v>55154530</v>
      </c>
      <c r="G34" s="13">
        <v>53153638</v>
      </c>
      <c r="H34" s="13">
        <v>359279</v>
      </c>
      <c r="I34" s="13">
        <v>1641613</v>
      </c>
      <c r="J34" s="13">
        <f t="shared" si="1"/>
        <v>55154530</v>
      </c>
    </row>
    <row r="35" spans="1:10" ht="12" customHeight="1" x14ac:dyDescent="0.25">
      <c r="A35" s="14" t="str">
        <f>"Total "&amp;MID(A20,7,LEN(A20)-13)&amp;" Months"</f>
        <v>Total 8 Months</v>
      </c>
      <c r="B35" s="15">
        <v>17724622</v>
      </c>
      <c r="C35" s="15">
        <v>21121793</v>
      </c>
      <c r="D35" s="15">
        <v>727845</v>
      </c>
      <c r="E35" s="15">
        <v>15580270</v>
      </c>
      <c r="F35" s="15">
        <v>55154530</v>
      </c>
      <c r="G35" s="15">
        <v>53153638</v>
      </c>
      <c r="H35" s="15">
        <v>359279</v>
      </c>
      <c r="I35" s="15">
        <v>1641613</v>
      </c>
      <c r="J35" s="15">
        <f t="shared" si="1"/>
        <v>55154530</v>
      </c>
    </row>
  </sheetData>
  <mergeCells count="6">
    <mergeCell ref="B5:J5"/>
    <mergeCell ref="A1:I1"/>
    <mergeCell ref="A2:I2"/>
    <mergeCell ref="A3:A4"/>
    <mergeCell ref="B3:F3"/>
    <mergeCell ref="G3:J3"/>
  </mergeCells>
  <phoneticPr fontId="0" type="noConversion"/>
  <pageMargins left="0.75" right="0.5" top="0.75" bottom="0.5" header="0.5" footer="0.25"/>
  <pageSetup orientation="landscape"/>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4">
    <pageSetUpPr fitToPage="1"/>
  </sheetPr>
  <dimension ref="A1:H38"/>
  <sheetViews>
    <sheetView showGridLines="0" workbookViewId="0">
      <selection sqref="A1:G1"/>
    </sheetView>
  </sheetViews>
  <sheetFormatPr defaultRowHeight="13.2" x14ac:dyDescent="0.25"/>
  <cols>
    <col min="1" max="1" width="12.77734375" customWidth="1"/>
    <col min="2" max="8" width="11.44140625" customWidth="1"/>
  </cols>
  <sheetData>
    <row r="1" spans="1:8" ht="12" customHeight="1" x14ac:dyDescent="0.25">
      <c r="A1" s="79" t="s">
        <v>439</v>
      </c>
      <c r="B1" s="79"/>
      <c r="C1" s="79"/>
      <c r="D1" s="79"/>
      <c r="E1" s="79"/>
      <c r="F1" s="79"/>
      <c r="G1" s="79"/>
      <c r="H1" s="75">
        <v>46248</v>
      </c>
    </row>
    <row r="2" spans="1:8" ht="12" customHeight="1" x14ac:dyDescent="0.25">
      <c r="A2" s="81" t="s">
        <v>119</v>
      </c>
      <c r="B2" s="81"/>
      <c r="C2" s="81"/>
      <c r="D2" s="81"/>
      <c r="E2" s="81"/>
      <c r="F2" s="81"/>
      <c r="G2" s="81"/>
      <c r="H2" s="1"/>
    </row>
    <row r="3" spans="1:8" ht="24" customHeight="1" x14ac:dyDescent="0.25">
      <c r="A3" s="83" t="s">
        <v>50</v>
      </c>
      <c r="B3" s="85" t="s">
        <v>120</v>
      </c>
      <c r="C3" s="85" t="s">
        <v>121</v>
      </c>
      <c r="D3" s="85" t="s">
        <v>122</v>
      </c>
      <c r="E3" s="85" t="s">
        <v>109</v>
      </c>
      <c r="F3" s="85" t="s">
        <v>123</v>
      </c>
      <c r="G3" s="85" t="s">
        <v>313</v>
      </c>
      <c r="H3" s="90" t="s">
        <v>58</v>
      </c>
    </row>
    <row r="4" spans="1:8" ht="24" customHeight="1" x14ac:dyDescent="0.25">
      <c r="A4" s="84"/>
      <c r="B4" s="86"/>
      <c r="C4" s="86"/>
      <c r="D4" s="86"/>
      <c r="E4" s="86"/>
      <c r="F4" s="86"/>
      <c r="G4" s="86"/>
      <c r="H4" s="87"/>
    </row>
    <row r="5" spans="1:8" ht="12" customHeight="1" x14ac:dyDescent="0.25">
      <c r="A5" s="1"/>
      <c r="B5" s="78" t="str">
        <f>REPT("-",41)&amp;" Number "&amp;REPT("-",40)</f>
        <v>----------------------------------------- Number ----------------------------------------</v>
      </c>
      <c r="C5" s="78"/>
      <c r="D5" s="78"/>
      <c r="E5" s="78"/>
      <c r="F5" s="78" t="str">
        <f>REPT("-",30)&amp;" Dollars "&amp;REPT("-",30)</f>
        <v>------------------------------ Dollars ------------------------------</v>
      </c>
      <c r="G5" s="78"/>
      <c r="H5" s="78"/>
    </row>
    <row r="6" spans="1:8" ht="12" customHeight="1" x14ac:dyDescent="0.25">
      <c r="A6" s="3" t="s">
        <v>418</v>
      </c>
    </row>
    <row r="7" spans="1:8" ht="12" customHeight="1" x14ac:dyDescent="0.25">
      <c r="A7" s="2" t="str">
        <f>"Oct "&amp;RIGHT(A6,4)-1</f>
        <v>Oct 2024</v>
      </c>
      <c r="B7" s="11" t="s">
        <v>417</v>
      </c>
      <c r="C7" s="11" t="s">
        <v>417</v>
      </c>
      <c r="D7" s="11" t="s">
        <v>417</v>
      </c>
      <c r="E7" s="11">
        <v>6795362</v>
      </c>
      <c r="F7" s="11">
        <v>18960056.739999998</v>
      </c>
      <c r="G7" s="11">
        <v>4273.2</v>
      </c>
      <c r="H7" s="11">
        <f t="shared" ref="H7:H20" si="0">IF(ISBLANK(F7),"",F7)</f>
        <v>18960056.739999998</v>
      </c>
    </row>
    <row r="8" spans="1:8" ht="12" customHeight="1" x14ac:dyDescent="0.25">
      <c r="A8" s="2" t="str">
        <f>"Nov "&amp;RIGHT(A6,4)-1</f>
        <v>Nov 2024</v>
      </c>
      <c r="B8" s="11" t="s">
        <v>417</v>
      </c>
      <c r="C8" s="11" t="s">
        <v>417</v>
      </c>
      <c r="D8" s="11" t="s">
        <v>417</v>
      </c>
      <c r="E8" s="11">
        <v>6068637</v>
      </c>
      <c r="F8" s="11">
        <v>16917909.239999998</v>
      </c>
      <c r="G8" s="11">
        <v>3326.7</v>
      </c>
      <c r="H8" s="11">
        <f t="shared" si="0"/>
        <v>16917909.239999998</v>
      </c>
    </row>
    <row r="9" spans="1:8" ht="12" customHeight="1" x14ac:dyDescent="0.25">
      <c r="A9" s="2" t="str">
        <f>"Dec "&amp;RIGHT(A6,4)-1</f>
        <v>Dec 2024</v>
      </c>
      <c r="B9" s="11">
        <v>1592</v>
      </c>
      <c r="C9" s="11">
        <v>2296</v>
      </c>
      <c r="D9" s="11">
        <v>123913</v>
      </c>
      <c r="E9" s="11">
        <v>6228096</v>
      </c>
      <c r="F9" s="11">
        <v>17404490.890000001</v>
      </c>
      <c r="G9" s="11">
        <v>3303</v>
      </c>
      <c r="H9" s="11">
        <f t="shared" si="0"/>
        <v>17404490.890000001</v>
      </c>
    </row>
    <row r="10" spans="1:8" ht="12" customHeight="1" x14ac:dyDescent="0.25">
      <c r="A10" s="2" t="str">
        <f>"Jan "&amp;RIGHT(A6,4)</f>
        <v>Jan 2025</v>
      </c>
      <c r="B10" s="11" t="s">
        <v>417</v>
      </c>
      <c r="C10" s="11" t="s">
        <v>417</v>
      </c>
      <c r="D10" s="11" t="s">
        <v>417</v>
      </c>
      <c r="E10" s="11">
        <v>6346550</v>
      </c>
      <c r="F10" s="11">
        <v>17741932.75</v>
      </c>
      <c r="G10" s="11">
        <v>3753.9</v>
      </c>
      <c r="H10" s="11">
        <f t="shared" si="0"/>
        <v>17741932.75</v>
      </c>
    </row>
    <row r="11" spans="1:8" ht="12" customHeight="1" x14ac:dyDescent="0.25">
      <c r="A11" s="2" t="str">
        <f>"Feb "&amp;RIGHT(A6,4)</f>
        <v>Feb 2025</v>
      </c>
      <c r="B11" s="11" t="s">
        <v>417</v>
      </c>
      <c r="C11" s="11" t="s">
        <v>417</v>
      </c>
      <c r="D11" s="11" t="s">
        <v>417</v>
      </c>
      <c r="E11" s="11">
        <v>5894270</v>
      </c>
      <c r="F11" s="11">
        <v>16442820.59</v>
      </c>
      <c r="G11" s="11">
        <v>48633.9</v>
      </c>
      <c r="H11" s="11">
        <f t="shared" si="0"/>
        <v>16442820.59</v>
      </c>
    </row>
    <row r="12" spans="1:8" ht="12" customHeight="1" x14ac:dyDescent="0.25">
      <c r="A12" s="2" t="str">
        <f>"Mar "&amp;RIGHT(A6,4)</f>
        <v>Mar 2025</v>
      </c>
      <c r="B12" s="11">
        <v>1607</v>
      </c>
      <c r="C12" s="11">
        <v>2308</v>
      </c>
      <c r="D12" s="11">
        <v>123336</v>
      </c>
      <c r="E12" s="11">
        <v>6397276</v>
      </c>
      <c r="F12" s="11">
        <v>17837827.539999999</v>
      </c>
      <c r="G12" s="11">
        <v>4088.1</v>
      </c>
      <c r="H12" s="11">
        <f t="shared" si="0"/>
        <v>17837827.539999999</v>
      </c>
    </row>
    <row r="13" spans="1:8" ht="12" customHeight="1" x14ac:dyDescent="0.25">
      <c r="A13" s="2" t="str">
        <f>"Apr "&amp;RIGHT(A6,4)</f>
        <v>Apr 2025</v>
      </c>
      <c r="B13" s="11" t="s">
        <v>417</v>
      </c>
      <c r="C13" s="11" t="s">
        <v>417</v>
      </c>
      <c r="D13" s="11" t="s">
        <v>417</v>
      </c>
      <c r="E13" s="11">
        <v>6693198</v>
      </c>
      <c r="F13" s="11">
        <v>18649797.289999999</v>
      </c>
      <c r="G13" s="11">
        <v>4339.5</v>
      </c>
      <c r="H13" s="11">
        <f t="shared" si="0"/>
        <v>18649797.289999999</v>
      </c>
    </row>
    <row r="14" spans="1:8" ht="12" customHeight="1" x14ac:dyDescent="0.25">
      <c r="A14" s="2" t="str">
        <f>"May "&amp;RIGHT(A6,4)</f>
        <v>May 2025</v>
      </c>
      <c r="B14" s="11" t="s">
        <v>417</v>
      </c>
      <c r="C14" s="11" t="s">
        <v>417</v>
      </c>
      <c r="D14" s="11" t="s">
        <v>417</v>
      </c>
      <c r="E14" s="11">
        <v>6699573</v>
      </c>
      <c r="F14" s="11">
        <v>18662885.010000002</v>
      </c>
      <c r="G14" s="11">
        <v>4320.8999999999996</v>
      </c>
      <c r="H14" s="11">
        <f t="shared" si="0"/>
        <v>18662885.010000002</v>
      </c>
    </row>
    <row r="15" spans="1:8" ht="12" customHeight="1" x14ac:dyDescent="0.25">
      <c r="A15" s="2" t="str">
        <f>"Jun "&amp;RIGHT(A6,4)</f>
        <v>Jun 2025</v>
      </c>
      <c r="B15" s="11">
        <v>1602</v>
      </c>
      <c r="C15" s="11">
        <v>2303</v>
      </c>
      <c r="D15" s="11">
        <v>125610</v>
      </c>
      <c r="E15" s="11">
        <v>6509570</v>
      </c>
      <c r="F15" s="11">
        <v>18134364.129999999</v>
      </c>
      <c r="G15" s="11">
        <v>4235.1000000000004</v>
      </c>
      <c r="H15" s="11">
        <f t="shared" si="0"/>
        <v>18134364.129999999</v>
      </c>
    </row>
    <row r="16" spans="1:8" ht="12" customHeight="1" x14ac:dyDescent="0.25">
      <c r="A16" s="2" t="str">
        <f>"Jul "&amp;RIGHT(A6,4)</f>
        <v>Jul 2025</v>
      </c>
      <c r="B16" s="11" t="s">
        <v>417</v>
      </c>
      <c r="C16" s="11" t="s">
        <v>417</v>
      </c>
      <c r="D16" s="11" t="s">
        <v>417</v>
      </c>
      <c r="E16" s="11">
        <v>7013081</v>
      </c>
      <c r="F16" s="11">
        <v>20288164.719999999</v>
      </c>
      <c r="G16" s="11">
        <v>4142.8149999999996</v>
      </c>
      <c r="H16" s="11">
        <f t="shared" si="0"/>
        <v>20288164.719999999</v>
      </c>
    </row>
    <row r="17" spans="1:8" ht="12" customHeight="1" x14ac:dyDescent="0.25">
      <c r="A17" s="2" t="str">
        <f>"Aug "&amp;RIGHT(A6,4)</f>
        <v>Aug 2025</v>
      </c>
      <c r="B17" s="11" t="s">
        <v>417</v>
      </c>
      <c r="C17" s="11" t="s">
        <v>417</v>
      </c>
      <c r="D17" s="11" t="s">
        <v>417</v>
      </c>
      <c r="E17" s="11">
        <v>7561579</v>
      </c>
      <c r="F17" s="11">
        <v>21815663.620000001</v>
      </c>
      <c r="G17" s="11">
        <v>4341.6750000000002</v>
      </c>
      <c r="H17" s="11">
        <f t="shared" si="0"/>
        <v>21815663.620000001</v>
      </c>
    </row>
    <row r="18" spans="1:8" ht="12" customHeight="1" x14ac:dyDescent="0.25">
      <c r="A18" s="2" t="str">
        <f>"Sep "&amp;RIGHT(A6,4)</f>
        <v>Sep 2025</v>
      </c>
      <c r="B18" s="11">
        <v>1597</v>
      </c>
      <c r="C18" s="11">
        <v>2279</v>
      </c>
      <c r="D18" s="11">
        <v>127500</v>
      </c>
      <c r="E18" s="11">
        <v>7786352</v>
      </c>
      <c r="F18" s="11">
        <v>22485160.030000001</v>
      </c>
      <c r="G18" s="11">
        <v>4426.16</v>
      </c>
      <c r="H18" s="11">
        <f t="shared" si="0"/>
        <v>22485160.030000001</v>
      </c>
    </row>
    <row r="19" spans="1:8" ht="12" customHeight="1" x14ac:dyDescent="0.25">
      <c r="A19" s="12" t="s">
        <v>55</v>
      </c>
      <c r="B19" s="13">
        <v>1599.5</v>
      </c>
      <c r="C19" s="13">
        <v>2296.5</v>
      </c>
      <c r="D19" s="13">
        <v>125089.75</v>
      </c>
      <c r="E19" s="13">
        <v>79993544</v>
      </c>
      <c r="F19" s="13">
        <v>225341072.55000001</v>
      </c>
      <c r="G19" s="13">
        <v>93184.95</v>
      </c>
      <c r="H19" s="13">
        <f t="shared" si="0"/>
        <v>225341072.55000001</v>
      </c>
    </row>
    <row r="20" spans="1:8" ht="12" customHeight="1" x14ac:dyDescent="0.25">
      <c r="A20" s="14" t="s">
        <v>419</v>
      </c>
      <c r="B20" s="15">
        <v>1599.5</v>
      </c>
      <c r="C20" s="15">
        <v>2302</v>
      </c>
      <c r="D20" s="15">
        <v>123624.5</v>
      </c>
      <c r="E20" s="15">
        <v>51122962</v>
      </c>
      <c r="F20" s="15">
        <v>142617720.05000001</v>
      </c>
      <c r="G20" s="15">
        <v>76039.199999999997</v>
      </c>
      <c r="H20" s="15">
        <f t="shared" si="0"/>
        <v>142617720.05000001</v>
      </c>
    </row>
    <row r="21" spans="1:8" ht="12" customHeight="1" x14ac:dyDescent="0.25">
      <c r="A21" s="3" t="str">
        <f>"FY "&amp;RIGHT(A6,4)+1</f>
        <v>FY 2026</v>
      </c>
    </row>
    <row r="22" spans="1:8" ht="12" customHeight="1" x14ac:dyDescent="0.25">
      <c r="A22" s="2" t="str">
        <f>"Oct "&amp;RIGHT(A6,4)</f>
        <v>Oct 2025</v>
      </c>
      <c r="B22" s="11" t="s">
        <v>417</v>
      </c>
      <c r="C22" s="11" t="s">
        <v>417</v>
      </c>
      <c r="D22" s="11" t="s">
        <v>417</v>
      </c>
      <c r="E22" s="11">
        <v>8115849</v>
      </c>
      <c r="F22" s="11">
        <v>23460379.739999998</v>
      </c>
      <c r="G22" s="11">
        <v>3072.875</v>
      </c>
      <c r="H22" s="11">
        <f t="shared" ref="H22:H35" si="1">IF(ISBLANK(F22),"",F22)</f>
        <v>23460379.739999998</v>
      </c>
    </row>
    <row r="23" spans="1:8" ht="12" customHeight="1" x14ac:dyDescent="0.25">
      <c r="A23" s="2" t="str">
        <f>"Nov "&amp;RIGHT(A6,4)</f>
        <v>Nov 2025</v>
      </c>
      <c r="B23" s="11" t="s">
        <v>417</v>
      </c>
      <c r="C23" s="11" t="s">
        <v>417</v>
      </c>
      <c r="D23" s="11" t="s">
        <v>417</v>
      </c>
      <c r="E23" s="11">
        <v>7048935</v>
      </c>
      <c r="F23" s="11">
        <v>20363034.68</v>
      </c>
      <c r="G23" s="11">
        <v>2526.62</v>
      </c>
      <c r="H23" s="11">
        <f t="shared" si="1"/>
        <v>20363034.68</v>
      </c>
    </row>
    <row r="24" spans="1:8" ht="12" customHeight="1" x14ac:dyDescent="0.25">
      <c r="A24" s="2" t="str">
        <f>"Dec "&amp;RIGHT(A6,4)</f>
        <v>Dec 2025</v>
      </c>
      <c r="B24" s="11">
        <v>1584</v>
      </c>
      <c r="C24" s="11">
        <v>2251</v>
      </c>
      <c r="D24" s="11">
        <v>125801</v>
      </c>
      <c r="E24" s="11">
        <v>6863296</v>
      </c>
      <c r="F24" s="11">
        <v>19888419.57</v>
      </c>
      <c r="G24" s="11">
        <v>2733.41</v>
      </c>
      <c r="H24" s="11">
        <f t="shared" si="1"/>
        <v>19888419.57</v>
      </c>
    </row>
    <row r="25" spans="1:8" ht="12" customHeight="1" x14ac:dyDescent="0.25">
      <c r="A25" s="2" t="str">
        <f>"Jan "&amp;RIGHT(A6,4)+1</f>
        <v>Jan 2026</v>
      </c>
      <c r="B25" s="11" t="s">
        <v>417</v>
      </c>
      <c r="C25" s="11" t="s">
        <v>417</v>
      </c>
      <c r="D25" s="11" t="s">
        <v>417</v>
      </c>
      <c r="E25" s="11">
        <v>6435200</v>
      </c>
      <c r="F25" s="11">
        <v>18583147.129999999</v>
      </c>
      <c r="G25" s="11">
        <v>2445.7950000000001</v>
      </c>
      <c r="H25" s="11">
        <f t="shared" si="1"/>
        <v>18583147.129999999</v>
      </c>
    </row>
    <row r="26" spans="1:8" ht="12" customHeight="1" x14ac:dyDescent="0.25">
      <c r="A26" s="2" t="str">
        <f>"Feb "&amp;RIGHT(A6,4)+1</f>
        <v>Feb 2026</v>
      </c>
      <c r="B26" s="11" t="s">
        <v>417</v>
      </c>
      <c r="C26" s="11" t="s">
        <v>417</v>
      </c>
      <c r="D26" s="11" t="s">
        <v>417</v>
      </c>
      <c r="E26" s="11">
        <v>6198776</v>
      </c>
      <c r="F26" s="11">
        <v>17931846.850000001</v>
      </c>
      <c r="G26" s="11">
        <v>2440.3049999999998</v>
      </c>
      <c r="H26" s="11">
        <f t="shared" si="1"/>
        <v>17931846.850000001</v>
      </c>
    </row>
    <row r="27" spans="1:8" ht="12" customHeight="1" x14ac:dyDescent="0.25">
      <c r="A27" s="2" t="str">
        <f>"Mar "&amp;RIGHT(A6,4)+1</f>
        <v>Mar 2026</v>
      </c>
      <c r="B27" s="11">
        <v>1584</v>
      </c>
      <c r="C27" s="11">
        <v>2278</v>
      </c>
      <c r="D27" s="11">
        <v>127081</v>
      </c>
      <c r="E27" s="11">
        <v>6962816</v>
      </c>
      <c r="F27" s="11">
        <v>20126466.530000001</v>
      </c>
      <c r="G27" s="11">
        <v>2881.64</v>
      </c>
      <c r="H27" s="11">
        <f t="shared" si="1"/>
        <v>20126466.530000001</v>
      </c>
    </row>
    <row r="28" spans="1:8" ht="12" customHeight="1" x14ac:dyDescent="0.25">
      <c r="A28" s="2" t="str">
        <f>"Apr "&amp;RIGHT(A6,4)+1</f>
        <v>Apr 2026</v>
      </c>
      <c r="B28" s="11" t="s">
        <v>417</v>
      </c>
      <c r="C28" s="11" t="s">
        <v>417</v>
      </c>
      <c r="D28" s="11" t="s">
        <v>417</v>
      </c>
      <c r="E28" s="11">
        <v>6959703</v>
      </c>
      <c r="F28" s="11">
        <v>20120463.969999999</v>
      </c>
      <c r="G28" s="11">
        <v>1717.4549999999999</v>
      </c>
      <c r="H28" s="11">
        <f t="shared" si="1"/>
        <v>20120463.969999999</v>
      </c>
    </row>
    <row r="29" spans="1:8" ht="12" customHeight="1" x14ac:dyDescent="0.25">
      <c r="A29" s="2" t="str">
        <f>"May "&amp;RIGHT(A6,4)+1</f>
        <v>May 2026</v>
      </c>
      <c r="B29" s="11" t="s">
        <v>417</v>
      </c>
      <c r="C29" s="11" t="s">
        <v>417</v>
      </c>
      <c r="D29" s="11" t="s">
        <v>417</v>
      </c>
      <c r="E29" s="11">
        <v>6569955</v>
      </c>
      <c r="F29" s="11">
        <v>18998903.780000001</v>
      </c>
      <c r="G29" s="11" t="s">
        <v>417</v>
      </c>
      <c r="H29" s="11">
        <f t="shared" si="1"/>
        <v>18998903.780000001</v>
      </c>
    </row>
    <row r="30" spans="1:8" ht="12" customHeight="1" x14ac:dyDescent="0.25">
      <c r="A30" s="2" t="str">
        <f>"Jun "&amp;RIGHT(A6,4)+1</f>
        <v>Jun 2026</v>
      </c>
      <c r="B30" s="11" t="s">
        <v>417</v>
      </c>
      <c r="C30" s="11" t="s">
        <v>417</v>
      </c>
      <c r="D30" s="11" t="s">
        <v>417</v>
      </c>
      <c r="E30" s="11" t="s">
        <v>417</v>
      </c>
      <c r="F30" s="11" t="s">
        <v>417</v>
      </c>
      <c r="G30" s="11" t="s">
        <v>417</v>
      </c>
      <c r="H30" s="11" t="str">
        <f t="shared" si="1"/>
        <v>--</v>
      </c>
    </row>
    <row r="31" spans="1:8" ht="12" customHeight="1" x14ac:dyDescent="0.25">
      <c r="A31" s="2" t="str">
        <f>"Jul "&amp;RIGHT(A6,4)+1</f>
        <v>Jul 2026</v>
      </c>
      <c r="B31" s="11" t="s">
        <v>417</v>
      </c>
      <c r="C31" s="11" t="s">
        <v>417</v>
      </c>
      <c r="D31" s="11" t="s">
        <v>417</v>
      </c>
      <c r="E31" s="11" t="s">
        <v>417</v>
      </c>
      <c r="F31" s="11" t="s">
        <v>417</v>
      </c>
      <c r="G31" s="11" t="s">
        <v>417</v>
      </c>
      <c r="H31" s="11" t="str">
        <f t="shared" si="1"/>
        <v>--</v>
      </c>
    </row>
    <row r="32" spans="1:8" ht="12" customHeight="1" x14ac:dyDescent="0.25">
      <c r="A32" s="2" t="str">
        <f>"Aug "&amp;RIGHT(A6,4)+1</f>
        <v>Aug 2026</v>
      </c>
      <c r="B32" s="11" t="s">
        <v>417</v>
      </c>
      <c r="C32" s="11" t="s">
        <v>417</v>
      </c>
      <c r="D32" s="11" t="s">
        <v>417</v>
      </c>
      <c r="E32" s="11" t="s">
        <v>417</v>
      </c>
      <c r="F32" s="11" t="s">
        <v>417</v>
      </c>
      <c r="G32" s="11" t="s">
        <v>417</v>
      </c>
      <c r="H32" s="11" t="str">
        <f t="shared" si="1"/>
        <v>--</v>
      </c>
    </row>
    <row r="33" spans="1:8" ht="12" customHeight="1" x14ac:dyDescent="0.25">
      <c r="A33" s="2" t="str">
        <f>"Sep "&amp;RIGHT(A6,4)+1</f>
        <v>Sep 2026</v>
      </c>
      <c r="B33" s="11" t="s">
        <v>417</v>
      </c>
      <c r="C33" s="11" t="s">
        <v>417</v>
      </c>
      <c r="D33" s="11" t="s">
        <v>417</v>
      </c>
      <c r="E33" s="11" t="s">
        <v>417</v>
      </c>
      <c r="F33" s="11" t="s">
        <v>417</v>
      </c>
      <c r="G33" s="11" t="s">
        <v>417</v>
      </c>
      <c r="H33" s="11" t="str">
        <f t="shared" si="1"/>
        <v>--</v>
      </c>
    </row>
    <row r="34" spans="1:8" ht="12" customHeight="1" x14ac:dyDescent="0.25">
      <c r="A34" s="12" t="s">
        <v>55</v>
      </c>
      <c r="B34" s="13">
        <v>1584</v>
      </c>
      <c r="C34" s="13">
        <v>2264.5</v>
      </c>
      <c r="D34" s="13">
        <v>126441</v>
      </c>
      <c r="E34" s="13">
        <v>55154530</v>
      </c>
      <c r="F34" s="13">
        <v>159472662.25</v>
      </c>
      <c r="G34" s="13">
        <v>17818.099999999999</v>
      </c>
      <c r="H34" s="13">
        <f t="shared" si="1"/>
        <v>159472662.25</v>
      </c>
    </row>
    <row r="35" spans="1:8" ht="12" customHeight="1" x14ac:dyDescent="0.25">
      <c r="A35" s="14" t="str">
        <f>"Total "&amp;MID(A20,7,LEN(A20)-13)&amp;" Months"</f>
        <v>Total 8 Months</v>
      </c>
      <c r="B35" s="15">
        <v>1584</v>
      </c>
      <c r="C35" s="15">
        <v>2264.5</v>
      </c>
      <c r="D35" s="15">
        <v>126441</v>
      </c>
      <c r="E35" s="15">
        <v>55154530</v>
      </c>
      <c r="F35" s="15">
        <v>159472662.25</v>
      </c>
      <c r="G35" s="15">
        <v>17818.099999999999</v>
      </c>
      <c r="H35" s="15">
        <f t="shared" si="1"/>
        <v>159472662.25</v>
      </c>
    </row>
    <row r="36" spans="1:8" ht="12" customHeight="1" x14ac:dyDescent="0.25">
      <c r="A36" s="78"/>
      <c r="B36" s="78"/>
      <c r="C36" s="78"/>
      <c r="D36" s="78"/>
      <c r="E36" s="78"/>
      <c r="F36" s="78"/>
      <c r="G36" s="78"/>
      <c r="H36" s="78"/>
    </row>
    <row r="37" spans="1:8" ht="70.05" customHeight="1" x14ac:dyDescent="0.25">
      <c r="A37" s="89" t="s">
        <v>124</v>
      </c>
      <c r="B37" s="89"/>
      <c r="C37" s="89"/>
      <c r="D37" s="89"/>
      <c r="E37" s="89"/>
      <c r="F37" s="89"/>
      <c r="G37" s="89"/>
      <c r="H37" s="89"/>
    </row>
    <row r="38" spans="1:8" x14ac:dyDescent="0.25">
      <c r="A38" s="25"/>
    </row>
  </sheetData>
  <mergeCells count="14">
    <mergeCell ref="A1:G1"/>
    <mergeCell ref="A2:G2"/>
    <mergeCell ref="A3:A4"/>
    <mergeCell ref="B3:B4"/>
    <mergeCell ref="C3:C4"/>
    <mergeCell ref="A37:H37"/>
    <mergeCell ref="H3:H4"/>
    <mergeCell ref="B5:E5"/>
    <mergeCell ref="F5:H5"/>
    <mergeCell ref="A36:H36"/>
    <mergeCell ref="D3:D4"/>
    <mergeCell ref="E3:E4"/>
    <mergeCell ref="F3:F4"/>
    <mergeCell ref="G3:G4"/>
  </mergeCells>
  <phoneticPr fontId="0" type="noConversion"/>
  <pageMargins left="0.75" right="0.5" top="0.75" bottom="0.5" header="0.5" footer="0.25"/>
  <pageSetup orientation="landscape"/>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5">
    <pageSetUpPr fitToPage="1"/>
  </sheetPr>
  <dimension ref="A1:G38"/>
  <sheetViews>
    <sheetView showGridLines="0" workbookViewId="0">
      <selection sqref="A1:E1"/>
    </sheetView>
  </sheetViews>
  <sheetFormatPr defaultRowHeight="13.2" x14ac:dyDescent="0.25"/>
  <cols>
    <col min="1" max="6" width="11.44140625" customWidth="1"/>
    <col min="7" max="7" width="57.21875" customWidth="1"/>
  </cols>
  <sheetData>
    <row r="1" spans="1:7" ht="12" customHeight="1" x14ac:dyDescent="0.25">
      <c r="A1" s="79" t="s">
        <v>438</v>
      </c>
      <c r="B1" s="79"/>
      <c r="C1" s="79"/>
      <c r="D1" s="79"/>
      <c r="E1" s="79"/>
      <c r="F1" s="75">
        <v>46248</v>
      </c>
    </row>
    <row r="2" spans="1:7" ht="12" customHeight="1" x14ac:dyDescent="0.25">
      <c r="A2" s="81" t="s">
        <v>125</v>
      </c>
      <c r="B2" s="81"/>
      <c r="C2" s="81"/>
      <c r="D2" s="81"/>
      <c r="E2" s="81"/>
      <c r="F2" s="1"/>
    </row>
    <row r="3" spans="1:7" ht="24" customHeight="1" x14ac:dyDescent="0.25">
      <c r="A3" s="83" t="s">
        <v>50</v>
      </c>
      <c r="B3" s="87" t="s">
        <v>109</v>
      </c>
      <c r="C3" s="86"/>
      <c r="D3" s="85" t="s">
        <v>312</v>
      </c>
      <c r="E3" s="85" t="s">
        <v>214</v>
      </c>
      <c r="F3" s="90" t="s">
        <v>58</v>
      </c>
    </row>
    <row r="4" spans="1:7" ht="24" customHeight="1" x14ac:dyDescent="0.25">
      <c r="A4" s="84"/>
      <c r="B4" s="10" t="s">
        <v>126</v>
      </c>
      <c r="C4" s="10" t="s">
        <v>127</v>
      </c>
      <c r="D4" s="86"/>
      <c r="E4" s="86"/>
      <c r="F4" s="87"/>
    </row>
    <row r="5" spans="1:7" ht="12" customHeight="1" x14ac:dyDescent="0.25">
      <c r="A5" s="1"/>
      <c r="B5" s="116" t="str">
        <f>REPT("-",5)&amp;" Number "&amp;REPT("-",4)&amp;"   "&amp;REPT("-",43)&amp;" Dollars "&amp;REPT("-",41)</f>
        <v>----- Number ----   ------------------------------------------- Dollars -----------------------------------------</v>
      </c>
      <c r="C5" s="116"/>
      <c r="D5" s="116"/>
      <c r="E5" s="116"/>
      <c r="F5" s="116"/>
      <c r="G5" s="116"/>
    </row>
    <row r="6" spans="1:7" ht="12" customHeight="1" x14ac:dyDescent="0.25">
      <c r="A6" s="3" t="s">
        <v>418</v>
      </c>
    </row>
    <row r="7" spans="1:7" ht="12" customHeight="1" x14ac:dyDescent="0.25">
      <c r="A7" s="2" t="str">
        <f>"Oct "&amp;RIGHT(A6,4)-1</f>
        <v>Oct 2024</v>
      </c>
      <c r="B7" s="11">
        <v>166651675</v>
      </c>
      <c r="C7" s="11">
        <v>387741126.99000001</v>
      </c>
      <c r="D7" s="11">
        <v>142358.22</v>
      </c>
      <c r="E7" s="11" t="s">
        <v>417</v>
      </c>
      <c r="F7" s="11">
        <v>387883485.20999998</v>
      </c>
    </row>
    <row r="8" spans="1:7" ht="12" customHeight="1" x14ac:dyDescent="0.25">
      <c r="A8" s="2" t="str">
        <f>"Nov "&amp;RIGHT(A6,4)-1</f>
        <v>Nov 2024</v>
      </c>
      <c r="B8" s="11">
        <v>135486755</v>
      </c>
      <c r="C8" s="11">
        <v>311193670.94</v>
      </c>
      <c r="D8" s="11">
        <v>47811.54</v>
      </c>
      <c r="E8" s="11" t="s">
        <v>417</v>
      </c>
      <c r="F8" s="11">
        <v>311241482.48000002</v>
      </c>
    </row>
    <row r="9" spans="1:7" ht="12" customHeight="1" x14ac:dyDescent="0.25">
      <c r="A9" s="2" t="str">
        <f>"Dec "&amp;RIGHT(A6,4)-1</f>
        <v>Dec 2024</v>
      </c>
      <c r="B9" s="11">
        <v>129571127</v>
      </c>
      <c r="C9" s="11">
        <v>296742454.75</v>
      </c>
      <c r="D9" s="11">
        <v>34291564.350000001</v>
      </c>
      <c r="E9" s="11">
        <v>41635598</v>
      </c>
      <c r="F9" s="11">
        <v>372669617.10000002</v>
      </c>
    </row>
    <row r="10" spans="1:7" ht="12" customHeight="1" x14ac:dyDescent="0.25">
      <c r="A10" s="2" t="str">
        <f>"Jan "&amp;RIGHT(A6,4)</f>
        <v>Jan 2025</v>
      </c>
      <c r="B10" s="11">
        <v>146337537</v>
      </c>
      <c r="C10" s="11">
        <v>335769946.62</v>
      </c>
      <c r="D10" s="11">
        <v>412214.21</v>
      </c>
      <c r="E10" s="11" t="s">
        <v>417</v>
      </c>
      <c r="F10" s="11">
        <v>336182160.82999998</v>
      </c>
    </row>
    <row r="11" spans="1:7" ht="12" customHeight="1" x14ac:dyDescent="0.25">
      <c r="A11" s="2" t="str">
        <f>"Feb "&amp;RIGHT(A6,4)</f>
        <v>Feb 2025</v>
      </c>
      <c r="B11" s="11">
        <v>144630277</v>
      </c>
      <c r="C11" s="11">
        <v>335892463.44</v>
      </c>
      <c r="D11" s="11">
        <v>283700.49</v>
      </c>
      <c r="E11" s="11" t="s">
        <v>417</v>
      </c>
      <c r="F11" s="11">
        <v>336176163.93000001</v>
      </c>
    </row>
    <row r="12" spans="1:7" ht="12" customHeight="1" x14ac:dyDescent="0.25">
      <c r="A12" s="2" t="str">
        <f>"Mar "&amp;RIGHT(A6,4)</f>
        <v>Mar 2025</v>
      </c>
      <c r="B12" s="11">
        <v>158115523</v>
      </c>
      <c r="C12" s="11">
        <v>363204318.10000002</v>
      </c>
      <c r="D12" s="11">
        <v>45291094.100000001</v>
      </c>
      <c r="E12" s="11">
        <v>32666125</v>
      </c>
      <c r="F12" s="11">
        <v>441161537.19999999</v>
      </c>
    </row>
    <row r="13" spans="1:7" ht="12" customHeight="1" x14ac:dyDescent="0.25">
      <c r="A13" s="2" t="str">
        <f>"Apr "&amp;RIGHT(A6,4)</f>
        <v>Apr 2025</v>
      </c>
      <c r="B13" s="11">
        <v>165241049</v>
      </c>
      <c r="C13" s="11">
        <v>378776853.88</v>
      </c>
      <c r="D13" s="11">
        <v>187009.91</v>
      </c>
      <c r="E13" s="11" t="s">
        <v>417</v>
      </c>
      <c r="F13" s="11">
        <v>378963863.79000002</v>
      </c>
    </row>
    <row r="14" spans="1:7" ht="12" customHeight="1" x14ac:dyDescent="0.25">
      <c r="A14" s="2" t="str">
        <f>"May "&amp;RIGHT(A6,4)</f>
        <v>May 2025</v>
      </c>
      <c r="B14" s="11">
        <v>158786171</v>
      </c>
      <c r="C14" s="11">
        <v>358906351.81</v>
      </c>
      <c r="D14" s="11" t="s">
        <v>417</v>
      </c>
      <c r="E14" s="11" t="s">
        <v>417</v>
      </c>
      <c r="F14" s="11">
        <v>358906351.81</v>
      </c>
    </row>
    <row r="15" spans="1:7" ht="12" customHeight="1" x14ac:dyDescent="0.25">
      <c r="A15" s="2" t="str">
        <f>"Jun "&amp;RIGHT(A6,4)</f>
        <v>Jun 2025</v>
      </c>
      <c r="B15" s="11">
        <v>123970184</v>
      </c>
      <c r="C15" s="11">
        <v>249598072.56</v>
      </c>
      <c r="D15" s="11">
        <v>51115444</v>
      </c>
      <c r="E15" s="11">
        <v>29838867</v>
      </c>
      <c r="F15" s="11">
        <v>330552383.56</v>
      </c>
    </row>
    <row r="16" spans="1:7" ht="12" customHeight="1" x14ac:dyDescent="0.25">
      <c r="A16" s="2" t="str">
        <f>"Jul "&amp;RIGHT(A6,4)</f>
        <v>Jul 2025</v>
      </c>
      <c r="B16" s="11">
        <v>121552955</v>
      </c>
      <c r="C16" s="11">
        <v>246148540.96000001</v>
      </c>
      <c r="D16" s="11">
        <v>439619.54</v>
      </c>
      <c r="E16" s="11" t="s">
        <v>417</v>
      </c>
      <c r="F16" s="11">
        <v>246588160.5</v>
      </c>
    </row>
    <row r="17" spans="1:6" ht="12" customHeight="1" x14ac:dyDescent="0.25">
      <c r="A17" s="2" t="str">
        <f>"Aug "&amp;RIGHT(A6,4)</f>
        <v>Aug 2025</v>
      </c>
      <c r="B17" s="11">
        <v>128162591</v>
      </c>
      <c r="C17" s="11">
        <v>286228155.48000002</v>
      </c>
      <c r="D17" s="11">
        <v>149834.19</v>
      </c>
      <c r="E17" s="11" t="s">
        <v>417</v>
      </c>
      <c r="F17" s="11">
        <v>286377989.67000002</v>
      </c>
    </row>
    <row r="18" spans="1:6" ht="12" customHeight="1" x14ac:dyDescent="0.25">
      <c r="A18" s="2" t="str">
        <f>"Sep "&amp;RIGHT(A6,4)</f>
        <v>Sep 2025</v>
      </c>
      <c r="B18" s="11">
        <v>154515348</v>
      </c>
      <c r="C18" s="11">
        <v>373991271.43000001</v>
      </c>
      <c r="D18" s="11">
        <v>56197729.560000002</v>
      </c>
      <c r="E18" s="11">
        <v>40090612</v>
      </c>
      <c r="F18" s="11">
        <v>470279612.99000001</v>
      </c>
    </row>
    <row r="19" spans="1:6" ht="12" customHeight="1" x14ac:dyDescent="0.25">
      <c r="A19" s="12" t="s">
        <v>55</v>
      </c>
      <c r="B19" s="13">
        <v>1733021192</v>
      </c>
      <c r="C19" s="13">
        <v>3924193226.96</v>
      </c>
      <c r="D19" s="13">
        <v>188558380.11000001</v>
      </c>
      <c r="E19" s="13">
        <v>144231202</v>
      </c>
      <c r="F19" s="13">
        <v>4256982809.0700002</v>
      </c>
    </row>
    <row r="20" spans="1:6" ht="12" customHeight="1" x14ac:dyDescent="0.25">
      <c r="A20" s="14" t="s">
        <v>419</v>
      </c>
      <c r="B20" s="15">
        <v>1204820114</v>
      </c>
      <c r="C20" s="15">
        <v>2768227186.5300002</v>
      </c>
      <c r="D20" s="15">
        <v>80655752.819999993</v>
      </c>
      <c r="E20" s="15">
        <v>74301723</v>
      </c>
      <c r="F20" s="15">
        <v>2923184662.3499999</v>
      </c>
    </row>
    <row r="21" spans="1:6" ht="12" customHeight="1" x14ac:dyDescent="0.25">
      <c r="A21" s="3" t="str">
        <f>"FY "&amp;RIGHT(A6,4)+1</f>
        <v>FY 2026</v>
      </c>
    </row>
    <row r="22" spans="1:6" ht="12" customHeight="1" x14ac:dyDescent="0.25">
      <c r="A22" s="2" t="str">
        <f>"Oct "&amp;RIGHT(A6,4)</f>
        <v>Oct 2025</v>
      </c>
      <c r="B22" s="11">
        <v>166752326</v>
      </c>
      <c r="C22" s="11">
        <v>405619935.56</v>
      </c>
      <c r="D22" s="11">
        <v>402941.45</v>
      </c>
      <c r="E22" s="11" t="s">
        <v>417</v>
      </c>
      <c r="F22" s="11">
        <v>406022877.00999999</v>
      </c>
    </row>
    <row r="23" spans="1:6" ht="12" customHeight="1" x14ac:dyDescent="0.25">
      <c r="A23" s="2" t="str">
        <f>"Nov "&amp;RIGHT(A6,4)</f>
        <v>Nov 2025</v>
      </c>
      <c r="B23" s="11">
        <v>129214183</v>
      </c>
      <c r="C23" s="11">
        <v>311056101.48000002</v>
      </c>
      <c r="D23" s="11">
        <v>46694.8</v>
      </c>
      <c r="E23" s="11" t="s">
        <v>417</v>
      </c>
      <c r="F23" s="11">
        <v>311102796.27999997</v>
      </c>
    </row>
    <row r="24" spans="1:6" ht="12" customHeight="1" x14ac:dyDescent="0.25">
      <c r="A24" s="2" t="str">
        <f>"Dec "&amp;RIGHT(A6,4)</f>
        <v>Dec 2025</v>
      </c>
      <c r="B24" s="11">
        <v>135689046</v>
      </c>
      <c r="C24" s="11">
        <v>323427355.79000002</v>
      </c>
      <c r="D24" s="11">
        <v>31416429.899999999</v>
      </c>
      <c r="E24" s="11">
        <v>33551036</v>
      </c>
      <c r="F24" s="11">
        <v>388394821.69</v>
      </c>
    </row>
    <row r="25" spans="1:6" ht="12" customHeight="1" x14ac:dyDescent="0.25">
      <c r="A25" s="2" t="str">
        <f>"Jan "&amp;RIGHT(A6,4)+1</f>
        <v>Jan 2026</v>
      </c>
      <c r="B25" s="11">
        <v>138457880</v>
      </c>
      <c r="C25" s="11">
        <v>332746795.74000001</v>
      </c>
      <c r="D25" s="11">
        <v>32910.550000000003</v>
      </c>
      <c r="E25" s="11" t="s">
        <v>417</v>
      </c>
      <c r="F25" s="11">
        <v>332779706.29000002</v>
      </c>
    </row>
    <row r="26" spans="1:6" ht="12" customHeight="1" x14ac:dyDescent="0.25">
      <c r="A26" s="2" t="str">
        <f>"Feb "&amp;RIGHT(A6,4)+1</f>
        <v>Feb 2026</v>
      </c>
      <c r="B26" s="11">
        <v>143682993</v>
      </c>
      <c r="C26" s="11">
        <v>347964478.63</v>
      </c>
      <c r="D26" s="11">
        <v>20847.93</v>
      </c>
      <c r="E26" s="11" t="s">
        <v>417</v>
      </c>
      <c r="F26" s="11">
        <v>347985326.56</v>
      </c>
    </row>
    <row r="27" spans="1:6" ht="12" customHeight="1" x14ac:dyDescent="0.25">
      <c r="A27" s="2" t="str">
        <f>"Mar "&amp;RIGHT(A6,4)+1</f>
        <v>Mar 2026</v>
      </c>
      <c r="B27" s="11">
        <v>161648661</v>
      </c>
      <c r="C27" s="11">
        <v>387507514.83999997</v>
      </c>
      <c r="D27" s="11">
        <v>50644686.700000003</v>
      </c>
      <c r="E27" s="11">
        <v>38021288</v>
      </c>
      <c r="F27" s="11">
        <v>476173489.54000002</v>
      </c>
    </row>
    <row r="28" spans="1:6" ht="12" customHeight="1" x14ac:dyDescent="0.25">
      <c r="A28" s="2" t="str">
        <f>"Apr "&amp;RIGHT(A6,4)+1</f>
        <v>Apr 2026</v>
      </c>
      <c r="B28" s="11">
        <v>161545749</v>
      </c>
      <c r="C28" s="11">
        <v>386094360.81</v>
      </c>
      <c r="D28" s="11">
        <v>46530.45</v>
      </c>
      <c r="E28" s="11" t="s">
        <v>417</v>
      </c>
      <c r="F28" s="11">
        <v>386140891.25999999</v>
      </c>
    </row>
    <row r="29" spans="1:6" ht="12" customHeight="1" x14ac:dyDescent="0.25">
      <c r="A29" s="2" t="str">
        <f>"May "&amp;RIGHT(A6,4)+1</f>
        <v>May 2026</v>
      </c>
      <c r="B29" s="11">
        <v>148338007</v>
      </c>
      <c r="C29" s="11">
        <v>349018323.20999998</v>
      </c>
      <c r="D29" s="11" t="s">
        <v>417</v>
      </c>
      <c r="E29" s="11" t="s">
        <v>417</v>
      </c>
      <c r="F29" s="11">
        <v>349018323.20999998</v>
      </c>
    </row>
    <row r="30" spans="1:6" ht="12" customHeight="1" x14ac:dyDescent="0.25">
      <c r="A30" s="2" t="str">
        <f>"Jun "&amp;RIGHT(A6,4)+1</f>
        <v>Jun 2026</v>
      </c>
      <c r="B30" s="11" t="s">
        <v>417</v>
      </c>
      <c r="C30" s="11" t="s">
        <v>417</v>
      </c>
      <c r="D30" s="11" t="s">
        <v>417</v>
      </c>
      <c r="E30" s="11" t="s">
        <v>417</v>
      </c>
      <c r="F30" s="11" t="s">
        <v>417</v>
      </c>
    </row>
    <row r="31" spans="1:6" ht="12" customHeight="1" x14ac:dyDescent="0.25">
      <c r="A31" s="2" t="str">
        <f>"Jul "&amp;RIGHT(A6,4)+1</f>
        <v>Jul 2026</v>
      </c>
      <c r="B31" s="11" t="s">
        <v>417</v>
      </c>
      <c r="C31" s="11" t="s">
        <v>417</v>
      </c>
      <c r="D31" s="11" t="s">
        <v>417</v>
      </c>
      <c r="E31" s="11" t="s">
        <v>417</v>
      </c>
      <c r="F31" s="11" t="s">
        <v>417</v>
      </c>
    </row>
    <row r="32" spans="1:6" ht="12" customHeight="1" x14ac:dyDescent="0.25">
      <c r="A32" s="2" t="str">
        <f>"Aug "&amp;RIGHT(A6,4)+1</f>
        <v>Aug 2026</v>
      </c>
      <c r="B32" s="11" t="s">
        <v>417</v>
      </c>
      <c r="C32" s="11" t="s">
        <v>417</v>
      </c>
      <c r="D32" s="11" t="s">
        <v>417</v>
      </c>
      <c r="E32" s="11" t="s">
        <v>417</v>
      </c>
      <c r="F32" s="11" t="s">
        <v>417</v>
      </c>
    </row>
    <row r="33" spans="1:6" ht="12" customHeight="1" x14ac:dyDescent="0.25">
      <c r="A33" s="2" t="str">
        <f>"Sep "&amp;RIGHT(A6,4)+1</f>
        <v>Sep 2026</v>
      </c>
      <c r="B33" s="11" t="s">
        <v>417</v>
      </c>
      <c r="C33" s="11" t="s">
        <v>417</v>
      </c>
      <c r="D33" s="11" t="s">
        <v>417</v>
      </c>
      <c r="E33" s="11" t="s">
        <v>417</v>
      </c>
      <c r="F33" s="11" t="s">
        <v>417</v>
      </c>
    </row>
    <row r="34" spans="1:6" ht="12" customHeight="1" x14ac:dyDescent="0.25">
      <c r="A34" s="12" t="s">
        <v>55</v>
      </c>
      <c r="B34" s="13">
        <v>1185328845</v>
      </c>
      <c r="C34" s="13">
        <v>2843434866.0599999</v>
      </c>
      <c r="D34" s="13">
        <v>82611041.780000001</v>
      </c>
      <c r="E34" s="13">
        <v>71572324</v>
      </c>
      <c r="F34" s="13">
        <v>2997618231.8400002</v>
      </c>
    </row>
    <row r="35" spans="1:6" ht="12" customHeight="1" x14ac:dyDescent="0.25">
      <c r="A35" s="14" t="str">
        <f>"Total "&amp;MID(A20,7,LEN(A20)-13)&amp;" Months"</f>
        <v>Total 8 Months</v>
      </c>
      <c r="B35" s="15">
        <v>1185328845</v>
      </c>
      <c r="C35" s="15">
        <v>2843434866.0599999</v>
      </c>
      <c r="D35" s="15">
        <v>82611041.780000001</v>
      </c>
      <c r="E35" s="15">
        <v>71572324</v>
      </c>
      <c r="F35" s="15">
        <v>2997618231.8400002</v>
      </c>
    </row>
    <row r="36" spans="1:6" ht="12" customHeight="1" x14ac:dyDescent="0.25">
      <c r="A36" s="78"/>
      <c r="B36" s="78"/>
      <c r="C36" s="78"/>
      <c r="D36" s="78"/>
      <c r="E36" s="78"/>
      <c r="F36" s="78"/>
    </row>
    <row r="37" spans="1:6" ht="70.05" customHeight="1" x14ac:dyDescent="0.25">
      <c r="A37" s="89" t="s">
        <v>128</v>
      </c>
      <c r="B37" s="89"/>
      <c r="C37" s="89"/>
      <c r="D37" s="89"/>
      <c r="E37" s="89"/>
      <c r="F37" s="89"/>
    </row>
    <row r="38" spans="1:6" x14ac:dyDescent="0.25">
      <c r="A38" s="25"/>
    </row>
  </sheetData>
  <mergeCells count="10">
    <mergeCell ref="F3:F4"/>
    <mergeCell ref="B5:G5"/>
    <mergeCell ref="A36:F36"/>
    <mergeCell ref="A37:F37"/>
    <mergeCell ref="A1:E1"/>
    <mergeCell ref="A2:E2"/>
    <mergeCell ref="A3:A4"/>
    <mergeCell ref="B3:C3"/>
    <mergeCell ref="D3:D4"/>
    <mergeCell ref="E3:E4"/>
  </mergeCells>
  <phoneticPr fontId="0" type="noConversion"/>
  <pageMargins left="0.75" right="0.5" top="0.75" bottom="0.5" header="0.5" footer="0.25"/>
  <pageSetup orientation="landscape"/>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6">
    <pageSetUpPr fitToPage="1"/>
  </sheetPr>
  <dimension ref="A1:I37"/>
  <sheetViews>
    <sheetView showGridLines="0" workbookViewId="0">
      <selection sqref="A1:H1"/>
    </sheetView>
  </sheetViews>
  <sheetFormatPr defaultRowHeight="13.2" x14ac:dyDescent="0.25"/>
  <cols>
    <col min="1" max="9" width="11.44140625" customWidth="1"/>
  </cols>
  <sheetData>
    <row r="1" spans="1:9" ht="12" customHeight="1" x14ac:dyDescent="0.25">
      <c r="A1" s="79" t="s">
        <v>439</v>
      </c>
      <c r="B1" s="79"/>
      <c r="C1" s="79"/>
      <c r="D1" s="79"/>
      <c r="E1" s="79"/>
      <c r="F1" s="79"/>
      <c r="G1" s="79"/>
      <c r="H1" s="79"/>
      <c r="I1" s="75">
        <v>46248</v>
      </c>
    </row>
    <row r="2" spans="1:9" ht="12" customHeight="1" x14ac:dyDescent="0.25">
      <c r="A2" s="81" t="s">
        <v>215</v>
      </c>
      <c r="B2" s="81"/>
      <c r="C2" s="81"/>
      <c r="D2" s="81"/>
      <c r="E2" s="81"/>
      <c r="F2" s="81"/>
      <c r="G2" s="81"/>
      <c r="H2" s="81"/>
      <c r="I2" s="1"/>
    </row>
    <row r="3" spans="1:9" ht="24" customHeight="1" x14ac:dyDescent="0.25">
      <c r="A3" s="83" t="s">
        <v>50</v>
      </c>
      <c r="B3" s="85" t="s">
        <v>433</v>
      </c>
      <c r="C3" s="85" t="s">
        <v>434</v>
      </c>
      <c r="D3" s="85" t="s">
        <v>435</v>
      </c>
      <c r="E3" s="87" t="s">
        <v>129</v>
      </c>
      <c r="F3" s="87"/>
      <c r="G3" s="87"/>
      <c r="H3" s="87"/>
      <c r="I3" s="87"/>
    </row>
    <row r="4" spans="1:9" ht="24" customHeight="1" x14ac:dyDescent="0.25">
      <c r="A4" s="84"/>
      <c r="B4" s="86"/>
      <c r="C4" s="86"/>
      <c r="D4" s="86"/>
      <c r="E4" s="10" t="s">
        <v>103</v>
      </c>
      <c r="F4" s="10" t="s">
        <v>104</v>
      </c>
      <c r="G4" s="10" t="s">
        <v>105</v>
      </c>
      <c r="H4" s="10" t="s">
        <v>106</v>
      </c>
      <c r="I4" s="9" t="s">
        <v>55</v>
      </c>
    </row>
    <row r="5" spans="1:9" ht="12" customHeight="1" x14ac:dyDescent="0.25">
      <c r="A5" s="1"/>
      <c r="B5" s="78" t="str">
        <f>REPT("-",89)&amp;" Number "&amp;REPT("-",89)</f>
        <v>----------------------------------------------------------------------------------------- Number -----------------------------------------------------------------------------------------</v>
      </c>
      <c r="C5" s="78"/>
      <c r="D5" s="78"/>
      <c r="E5" s="78"/>
      <c r="F5" s="78"/>
      <c r="G5" s="78"/>
      <c r="H5" s="78"/>
      <c r="I5" s="78"/>
    </row>
    <row r="6" spans="1:9" ht="12" customHeight="1" x14ac:dyDescent="0.25">
      <c r="A6" s="3" t="s">
        <v>418</v>
      </c>
    </row>
    <row r="7" spans="1:9" ht="12" customHeight="1" x14ac:dyDescent="0.25">
      <c r="A7" s="2" t="str">
        <f>"Oct "&amp;RIGHT(A6,4)-1</f>
        <v>Oct 2024</v>
      </c>
      <c r="B7" s="11">
        <v>21</v>
      </c>
      <c r="C7" s="11">
        <v>71</v>
      </c>
      <c r="D7" s="11">
        <v>12268</v>
      </c>
      <c r="E7" s="11">
        <v>66945</v>
      </c>
      <c r="F7" s="11">
        <v>79046</v>
      </c>
      <c r="G7" s="11">
        <v>275</v>
      </c>
      <c r="H7" s="11">
        <v>0</v>
      </c>
      <c r="I7" s="11">
        <v>146266</v>
      </c>
    </row>
    <row r="8" spans="1:9" ht="12" customHeight="1" x14ac:dyDescent="0.25">
      <c r="A8" s="2" t="str">
        <f>"Nov "&amp;RIGHT(A6,4)-1</f>
        <v>Nov 2024</v>
      </c>
      <c r="B8" s="11">
        <v>2</v>
      </c>
      <c r="C8" s="11">
        <v>14</v>
      </c>
      <c r="D8" s="11">
        <v>595</v>
      </c>
      <c r="E8" s="11">
        <v>8630</v>
      </c>
      <c r="F8" s="11">
        <v>9478</v>
      </c>
      <c r="G8" s="11">
        <v>0</v>
      </c>
      <c r="H8" s="11">
        <v>0</v>
      </c>
      <c r="I8" s="11">
        <v>18108</v>
      </c>
    </row>
    <row r="9" spans="1:9" ht="12" customHeight="1" x14ac:dyDescent="0.25">
      <c r="A9" s="2" t="str">
        <f>"Dec "&amp;RIGHT(A6,4)-1</f>
        <v>Dec 2024</v>
      </c>
      <c r="B9" s="11">
        <v>1</v>
      </c>
      <c r="C9" s="11">
        <v>1</v>
      </c>
      <c r="D9" s="11">
        <v>23</v>
      </c>
      <c r="E9" s="11">
        <v>380</v>
      </c>
      <c r="F9" s="11">
        <v>660</v>
      </c>
      <c r="G9" s="11">
        <v>0</v>
      </c>
      <c r="H9" s="11">
        <v>0</v>
      </c>
      <c r="I9" s="11">
        <v>1040</v>
      </c>
    </row>
    <row r="10" spans="1:9" ht="12" customHeight="1" x14ac:dyDescent="0.25">
      <c r="A10" s="2" t="str">
        <f>"Jan "&amp;RIGHT(A6,4)</f>
        <v>Jan 2025</v>
      </c>
      <c r="B10" s="11">
        <v>2057</v>
      </c>
      <c r="C10" s="11">
        <v>2110</v>
      </c>
      <c r="D10" s="11">
        <v>1900.8</v>
      </c>
      <c r="E10" s="11">
        <v>15803</v>
      </c>
      <c r="F10" s="11">
        <v>25128</v>
      </c>
      <c r="G10" s="11">
        <v>0</v>
      </c>
      <c r="H10" s="11">
        <v>0</v>
      </c>
      <c r="I10" s="11">
        <v>40931</v>
      </c>
    </row>
    <row r="11" spans="1:9" ht="12" customHeight="1" x14ac:dyDescent="0.25">
      <c r="A11" s="2" t="str">
        <f>"Feb "&amp;RIGHT(A6,4)</f>
        <v>Feb 2025</v>
      </c>
      <c r="B11" s="11">
        <v>17</v>
      </c>
      <c r="C11" s="11">
        <v>66</v>
      </c>
      <c r="D11" s="11">
        <v>3496.4</v>
      </c>
      <c r="E11" s="11">
        <v>34485</v>
      </c>
      <c r="F11" s="11">
        <v>45191</v>
      </c>
      <c r="G11" s="11">
        <v>0</v>
      </c>
      <c r="H11" s="11">
        <v>25</v>
      </c>
      <c r="I11" s="11">
        <v>79701</v>
      </c>
    </row>
    <row r="12" spans="1:9" ht="12" customHeight="1" x14ac:dyDescent="0.25">
      <c r="A12" s="2" t="str">
        <f>"Mar "&amp;RIGHT(A6,4)</f>
        <v>Mar 2025</v>
      </c>
      <c r="B12" s="11">
        <v>9</v>
      </c>
      <c r="C12" s="11">
        <v>28</v>
      </c>
      <c r="D12" s="11">
        <v>745.2</v>
      </c>
      <c r="E12" s="11">
        <v>33984</v>
      </c>
      <c r="F12" s="11">
        <v>37541</v>
      </c>
      <c r="G12" s="11">
        <v>0</v>
      </c>
      <c r="H12" s="11">
        <v>0</v>
      </c>
      <c r="I12" s="11">
        <v>71525</v>
      </c>
    </row>
    <row r="13" spans="1:9" ht="12" customHeight="1" x14ac:dyDescent="0.25">
      <c r="A13" s="2" t="str">
        <f>"Apr "&amp;RIGHT(A6,4)</f>
        <v>Apr 2025</v>
      </c>
      <c r="B13" s="11">
        <v>8</v>
      </c>
      <c r="C13" s="11">
        <v>35</v>
      </c>
      <c r="D13" s="11">
        <v>1053</v>
      </c>
      <c r="E13" s="11">
        <v>2346</v>
      </c>
      <c r="F13" s="11">
        <v>3829</v>
      </c>
      <c r="G13" s="11">
        <v>330</v>
      </c>
      <c r="H13" s="11">
        <v>0</v>
      </c>
      <c r="I13" s="11">
        <v>6505</v>
      </c>
    </row>
    <row r="14" spans="1:9" ht="12" customHeight="1" x14ac:dyDescent="0.25">
      <c r="A14" s="2" t="str">
        <f>"May "&amp;RIGHT(A6,4)</f>
        <v>May 2025</v>
      </c>
      <c r="B14" s="11">
        <v>687</v>
      </c>
      <c r="C14" s="11">
        <v>3100</v>
      </c>
      <c r="D14" s="11">
        <v>160665.9</v>
      </c>
      <c r="E14" s="11">
        <v>860389</v>
      </c>
      <c r="F14" s="11">
        <v>1090374</v>
      </c>
      <c r="G14" s="11">
        <v>24596</v>
      </c>
      <c r="H14" s="11">
        <v>44717</v>
      </c>
      <c r="I14" s="11">
        <v>2020076</v>
      </c>
    </row>
    <row r="15" spans="1:9" ht="12" customHeight="1" x14ac:dyDescent="0.25">
      <c r="A15" s="2" t="str">
        <f>"Jun "&amp;RIGHT(A6,4)</f>
        <v>Jun 2025</v>
      </c>
      <c r="B15" s="11">
        <v>4442</v>
      </c>
      <c r="C15" s="11">
        <v>33901</v>
      </c>
      <c r="D15" s="11">
        <v>1628717.9</v>
      </c>
      <c r="E15" s="11">
        <v>23667904</v>
      </c>
      <c r="F15" s="11">
        <v>31921941</v>
      </c>
      <c r="G15" s="11">
        <v>800395</v>
      </c>
      <c r="H15" s="11">
        <v>2597851</v>
      </c>
      <c r="I15" s="11">
        <v>58988091</v>
      </c>
    </row>
    <row r="16" spans="1:9" ht="12" customHeight="1" x14ac:dyDescent="0.25">
      <c r="A16" s="2" t="str">
        <f>"Jul "&amp;RIGHT(A6,4)</f>
        <v>Jul 2025</v>
      </c>
      <c r="B16" s="11">
        <v>4582</v>
      </c>
      <c r="C16" s="11">
        <v>35477</v>
      </c>
      <c r="D16" s="11">
        <v>1949144.6</v>
      </c>
      <c r="E16" s="11">
        <v>32050888</v>
      </c>
      <c r="F16" s="11">
        <v>43197246</v>
      </c>
      <c r="G16" s="11">
        <v>2491134</v>
      </c>
      <c r="H16" s="11">
        <v>3853190</v>
      </c>
      <c r="I16" s="11">
        <v>81592458</v>
      </c>
    </row>
    <row r="17" spans="1:9" ht="12" customHeight="1" x14ac:dyDescent="0.25">
      <c r="A17" s="2" t="str">
        <f>"Aug "&amp;RIGHT(A6,4)</f>
        <v>Aug 2025</v>
      </c>
      <c r="B17" s="11">
        <v>2616</v>
      </c>
      <c r="C17" s="11">
        <v>17641</v>
      </c>
      <c r="D17" s="11">
        <v>884573.1</v>
      </c>
      <c r="E17" s="11">
        <v>8487604</v>
      </c>
      <c r="F17" s="11">
        <v>10970097</v>
      </c>
      <c r="G17" s="11">
        <v>1523929</v>
      </c>
      <c r="H17" s="11">
        <v>785686</v>
      </c>
      <c r="I17" s="11">
        <v>21767316</v>
      </c>
    </row>
    <row r="18" spans="1:9" ht="12" customHeight="1" x14ac:dyDescent="0.25">
      <c r="A18" s="2" t="str">
        <f>"Sep "&amp;RIGHT(A6,4)</f>
        <v>Sep 2025</v>
      </c>
      <c r="B18" s="11">
        <v>444</v>
      </c>
      <c r="C18" s="11">
        <v>2703</v>
      </c>
      <c r="D18" s="11">
        <v>16639.5</v>
      </c>
      <c r="E18" s="11">
        <v>25208</v>
      </c>
      <c r="F18" s="11">
        <v>25814</v>
      </c>
      <c r="G18" s="11">
        <v>19521</v>
      </c>
      <c r="H18" s="11">
        <v>0</v>
      </c>
      <c r="I18" s="11">
        <v>70543</v>
      </c>
    </row>
    <row r="19" spans="1:9" ht="12" customHeight="1" x14ac:dyDescent="0.25">
      <c r="A19" s="12" t="s">
        <v>55</v>
      </c>
      <c r="B19" s="13">
        <v>14886</v>
      </c>
      <c r="C19" s="13">
        <v>95147</v>
      </c>
      <c r="D19" s="13">
        <v>4659822.4000000004</v>
      </c>
      <c r="E19" s="13">
        <v>65254566</v>
      </c>
      <c r="F19" s="13">
        <v>87406345</v>
      </c>
      <c r="G19" s="13">
        <v>4860180</v>
      </c>
      <c r="H19" s="13">
        <v>7281469</v>
      </c>
      <c r="I19" s="13">
        <v>164802560</v>
      </c>
    </row>
    <row r="20" spans="1:9" ht="12" customHeight="1" x14ac:dyDescent="0.25">
      <c r="A20" s="14" t="s">
        <v>419</v>
      </c>
      <c r="B20" s="15">
        <v>2802</v>
      </c>
      <c r="C20" s="15">
        <v>5425</v>
      </c>
      <c r="D20" s="15">
        <v>180747.3</v>
      </c>
      <c r="E20" s="15">
        <v>1022962</v>
      </c>
      <c r="F20" s="15">
        <v>1291247</v>
      </c>
      <c r="G20" s="15">
        <v>25201</v>
      </c>
      <c r="H20" s="15">
        <v>44742</v>
      </c>
      <c r="I20" s="15">
        <v>2384152</v>
      </c>
    </row>
    <row r="21" spans="1:9" ht="12" customHeight="1" x14ac:dyDescent="0.25">
      <c r="A21" s="3" t="str">
        <f>"FY "&amp;RIGHT(A6,4)+1</f>
        <v>FY 2026</v>
      </c>
    </row>
    <row r="22" spans="1:9" ht="12" customHeight="1" x14ac:dyDescent="0.25">
      <c r="A22" s="2" t="str">
        <f>"Oct "&amp;RIGHT(A6,4)</f>
        <v>Oct 2025</v>
      </c>
      <c r="B22" s="11">
        <v>6</v>
      </c>
      <c r="C22" s="11">
        <v>24</v>
      </c>
      <c r="D22" s="11">
        <v>1341.6</v>
      </c>
      <c r="E22" s="11">
        <v>4123</v>
      </c>
      <c r="F22" s="11">
        <v>5702</v>
      </c>
      <c r="G22" s="11">
        <v>0</v>
      </c>
      <c r="H22" s="11">
        <v>0</v>
      </c>
      <c r="I22" s="11">
        <v>9825</v>
      </c>
    </row>
    <row r="23" spans="1:9" ht="12" customHeight="1" x14ac:dyDescent="0.25">
      <c r="A23" s="2" t="str">
        <f>"Nov "&amp;RIGHT(A6,4)</f>
        <v>Nov 2025</v>
      </c>
      <c r="B23" s="11">
        <v>2</v>
      </c>
      <c r="C23" s="11">
        <v>2</v>
      </c>
      <c r="D23" s="11">
        <v>118</v>
      </c>
      <c r="E23" s="11">
        <v>514</v>
      </c>
      <c r="F23" s="11">
        <v>891</v>
      </c>
      <c r="G23" s="11">
        <v>0</v>
      </c>
      <c r="H23" s="11">
        <v>0</v>
      </c>
      <c r="I23" s="11">
        <v>1405</v>
      </c>
    </row>
    <row r="24" spans="1:9" ht="12" customHeight="1" x14ac:dyDescent="0.25">
      <c r="A24" s="2" t="str">
        <f>"Dec "&amp;RIGHT(A6,4)</f>
        <v>Dec 2025</v>
      </c>
      <c r="B24" s="11">
        <v>9</v>
      </c>
      <c r="C24" s="11">
        <v>28</v>
      </c>
      <c r="D24" s="11">
        <v>169.8</v>
      </c>
      <c r="E24" s="11">
        <v>7340</v>
      </c>
      <c r="F24" s="11">
        <v>7417</v>
      </c>
      <c r="G24" s="11">
        <v>0</v>
      </c>
      <c r="H24" s="11">
        <v>31</v>
      </c>
      <c r="I24" s="11">
        <v>14788</v>
      </c>
    </row>
    <row r="25" spans="1:9" ht="12" customHeight="1" x14ac:dyDescent="0.25">
      <c r="A25" s="2" t="str">
        <f>"Jan "&amp;RIGHT(A6,4)+1</f>
        <v>Jan 2026</v>
      </c>
      <c r="B25" s="11">
        <v>32</v>
      </c>
      <c r="C25" s="11">
        <v>316</v>
      </c>
      <c r="D25" s="11">
        <v>18977</v>
      </c>
      <c r="E25" s="11">
        <v>93047</v>
      </c>
      <c r="F25" s="11">
        <v>98540</v>
      </c>
      <c r="G25" s="11">
        <v>72</v>
      </c>
      <c r="H25" s="11">
        <v>803</v>
      </c>
      <c r="I25" s="11">
        <v>192462</v>
      </c>
    </row>
    <row r="26" spans="1:9" ht="12" customHeight="1" x14ac:dyDescent="0.25">
      <c r="A26" s="2" t="str">
        <f>"Feb "&amp;RIGHT(A6,4)+1</f>
        <v>Feb 2026</v>
      </c>
      <c r="B26" s="11">
        <v>25</v>
      </c>
      <c r="C26" s="11">
        <v>105</v>
      </c>
      <c r="D26" s="11">
        <v>14430</v>
      </c>
      <c r="E26" s="11">
        <v>28342</v>
      </c>
      <c r="F26" s="11">
        <v>31739</v>
      </c>
      <c r="G26" s="11">
        <v>0</v>
      </c>
      <c r="H26" s="11">
        <v>31</v>
      </c>
      <c r="I26" s="11">
        <v>60112</v>
      </c>
    </row>
    <row r="27" spans="1:9" ht="12" customHeight="1" x14ac:dyDescent="0.25">
      <c r="A27" s="2" t="str">
        <f>"Mar "&amp;RIGHT(A6,4)+1</f>
        <v>Mar 2026</v>
      </c>
      <c r="B27" s="11">
        <v>47</v>
      </c>
      <c r="C27" s="11">
        <v>187</v>
      </c>
      <c r="D27" s="11">
        <v>4264</v>
      </c>
      <c r="E27" s="11">
        <v>5449</v>
      </c>
      <c r="F27" s="11">
        <v>8300</v>
      </c>
      <c r="G27" s="11">
        <v>0</v>
      </c>
      <c r="H27" s="11">
        <v>0</v>
      </c>
      <c r="I27" s="11">
        <v>13749</v>
      </c>
    </row>
    <row r="28" spans="1:9" ht="12" customHeight="1" x14ac:dyDescent="0.25">
      <c r="A28" s="2" t="str">
        <f>"Apr "&amp;RIGHT(A6,4)+1</f>
        <v>Apr 2026</v>
      </c>
      <c r="B28" s="11">
        <v>6</v>
      </c>
      <c r="C28" s="11">
        <v>43</v>
      </c>
      <c r="D28" s="11">
        <v>3320</v>
      </c>
      <c r="E28" s="11">
        <v>5606</v>
      </c>
      <c r="F28" s="11">
        <v>7384</v>
      </c>
      <c r="G28" s="11">
        <v>0</v>
      </c>
      <c r="H28" s="11">
        <v>0</v>
      </c>
      <c r="I28" s="11">
        <v>12990</v>
      </c>
    </row>
    <row r="29" spans="1:9" ht="12" customHeight="1" x14ac:dyDescent="0.25">
      <c r="A29" s="2" t="str">
        <f>"May "&amp;RIGHT(A6,4)+1</f>
        <v>May 2026</v>
      </c>
      <c r="B29" s="11" t="s">
        <v>417</v>
      </c>
      <c r="C29" s="11" t="s">
        <v>417</v>
      </c>
      <c r="D29" s="11" t="s">
        <v>417</v>
      </c>
      <c r="E29" s="11">
        <v>950379</v>
      </c>
      <c r="F29" s="11">
        <v>1112249</v>
      </c>
      <c r="G29" s="11">
        <v>28362</v>
      </c>
      <c r="H29" s="11">
        <v>42574</v>
      </c>
      <c r="I29" s="11">
        <v>2133564</v>
      </c>
    </row>
    <row r="30" spans="1:9" ht="12" customHeight="1" x14ac:dyDescent="0.25">
      <c r="A30" s="2" t="str">
        <f>"Jun "&amp;RIGHT(A6,4)+1</f>
        <v>Jun 2026</v>
      </c>
      <c r="B30" s="11" t="s">
        <v>417</v>
      </c>
      <c r="C30" s="11" t="s">
        <v>417</v>
      </c>
      <c r="D30" s="11" t="s">
        <v>417</v>
      </c>
      <c r="E30" s="11" t="s">
        <v>417</v>
      </c>
      <c r="F30" s="11" t="s">
        <v>417</v>
      </c>
      <c r="G30" s="11" t="s">
        <v>417</v>
      </c>
      <c r="H30" s="11" t="s">
        <v>417</v>
      </c>
      <c r="I30" s="11" t="s">
        <v>417</v>
      </c>
    </row>
    <row r="31" spans="1:9" ht="12" customHeight="1" x14ac:dyDescent="0.25">
      <c r="A31" s="2" t="str">
        <f>"Jul "&amp;RIGHT(A6,4)+1</f>
        <v>Jul 2026</v>
      </c>
      <c r="B31" s="11" t="s">
        <v>417</v>
      </c>
      <c r="C31" s="11" t="s">
        <v>417</v>
      </c>
      <c r="D31" s="11" t="s">
        <v>417</v>
      </c>
      <c r="E31" s="11" t="s">
        <v>417</v>
      </c>
      <c r="F31" s="11" t="s">
        <v>417</v>
      </c>
      <c r="G31" s="11" t="s">
        <v>417</v>
      </c>
      <c r="H31" s="11" t="s">
        <v>417</v>
      </c>
      <c r="I31" s="11" t="s">
        <v>417</v>
      </c>
    </row>
    <row r="32" spans="1:9" ht="12" customHeight="1" x14ac:dyDescent="0.25">
      <c r="A32" s="2" t="str">
        <f>"Aug "&amp;RIGHT(A6,4)+1</f>
        <v>Aug 2026</v>
      </c>
      <c r="B32" s="11" t="s">
        <v>417</v>
      </c>
      <c r="C32" s="11" t="s">
        <v>417</v>
      </c>
      <c r="D32" s="11" t="s">
        <v>417</v>
      </c>
      <c r="E32" s="11" t="s">
        <v>417</v>
      </c>
      <c r="F32" s="11" t="s">
        <v>417</v>
      </c>
      <c r="G32" s="11" t="s">
        <v>417</v>
      </c>
      <c r="H32" s="11" t="s">
        <v>417</v>
      </c>
      <c r="I32" s="11" t="s">
        <v>417</v>
      </c>
    </row>
    <row r="33" spans="1:9" ht="12" customHeight="1" x14ac:dyDescent="0.25">
      <c r="A33" s="2" t="str">
        <f>"Sep "&amp;RIGHT(A6,4)+1</f>
        <v>Sep 2026</v>
      </c>
      <c r="B33" s="11" t="s">
        <v>417</v>
      </c>
      <c r="C33" s="11" t="s">
        <v>417</v>
      </c>
      <c r="D33" s="11" t="s">
        <v>417</v>
      </c>
      <c r="E33" s="11" t="s">
        <v>417</v>
      </c>
      <c r="F33" s="11" t="s">
        <v>417</v>
      </c>
      <c r="G33" s="11" t="s">
        <v>417</v>
      </c>
      <c r="H33" s="11" t="s">
        <v>417</v>
      </c>
      <c r="I33" s="11" t="s">
        <v>417</v>
      </c>
    </row>
    <row r="34" spans="1:9" ht="12" customHeight="1" x14ac:dyDescent="0.25">
      <c r="A34" s="12" t="s">
        <v>55</v>
      </c>
      <c r="B34" s="13">
        <v>127</v>
      </c>
      <c r="C34" s="13">
        <v>705</v>
      </c>
      <c r="D34" s="13">
        <v>42620.4</v>
      </c>
      <c r="E34" s="13">
        <v>1094800</v>
      </c>
      <c r="F34" s="13">
        <v>1272222</v>
      </c>
      <c r="G34" s="13">
        <v>28434</v>
      </c>
      <c r="H34" s="13">
        <v>43439</v>
      </c>
      <c r="I34" s="13">
        <v>2438895</v>
      </c>
    </row>
    <row r="35" spans="1:9" ht="12" customHeight="1" x14ac:dyDescent="0.25">
      <c r="A35" s="14" t="str">
        <f>"Total "&amp;MID(A20,7,LEN(A20)-13)&amp;" Months"</f>
        <v>Total 8 Months</v>
      </c>
      <c r="B35" s="15">
        <v>127</v>
      </c>
      <c r="C35" s="15">
        <v>705</v>
      </c>
      <c r="D35" s="15">
        <v>42620.4</v>
      </c>
      <c r="E35" s="15">
        <v>1094800</v>
      </c>
      <c r="F35" s="15">
        <v>1272222</v>
      </c>
      <c r="G35" s="15">
        <v>28434</v>
      </c>
      <c r="H35" s="15">
        <v>43439</v>
      </c>
      <c r="I35" s="15">
        <v>2438895</v>
      </c>
    </row>
    <row r="36" spans="1:9" ht="12" customHeight="1" x14ac:dyDescent="0.25">
      <c r="A36" s="78"/>
      <c r="B36" s="78"/>
      <c r="C36" s="78"/>
      <c r="D36" s="78"/>
      <c r="E36" s="78"/>
      <c r="F36" s="78"/>
      <c r="G36" s="78"/>
      <c r="H36" s="78"/>
    </row>
    <row r="37" spans="1:9" ht="70.05" customHeight="1" x14ac:dyDescent="0.25">
      <c r="A37" s="89" t="s">
        <v>436</v>
      </c>
      <c r="B37" s="89"/>
      <c r="C37" s="89"/>
      <c r="D37" s="89"/>
      <c r="E37" s="89"/>
      <c r="F37" s="89"/>
      <c r="G37" s="89"/>
      <c r="H37" s="89"/>
      <c r="I37" s="89"/>
    </row>
  </sheetData>
  <mergeCells count="10">
    <mergeCell ref="B5:I5"/>
    <mergeCell ref="A36:H36"/>
    <mergeCell ref="A37:I37"/>
    <mergeCell ref="A1:H1"/>
    <mergeCell ref="A2:H2"/>
    <mergeCell ref="A3:A4"/>
    <mergeCell ref="B3:B4"/>
    <mergeCell ref="C3:C4"/>
    <mergeCell ref="D3:D4"/>
    <mergeCell ref="E3:I3"/>
  </mergeCells>
  <phoneticPr fontId="0" type="noConversion"/>
  <pageMargins left="0.75" right="0.5" top="0.75" bottom="0.5" header="0.5" footer="0.25"/>
  <pageSetup orientation="landscape"/>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7">
    <pageSetUpPr fitToPage="1"/>
  </sheetPr>
  <dimension ref="A1:F38"/>
  <sheetViews>
    <sheetView showGridLines="0" workbookViewId="0">
      <selection sqref="A1:E1"/>
    </sheetView>
  </sheetViews>
  <sheetFormatPr defaultRowHeight="13.2" x14ac:dyDescent="0.25"/>
  <cols>
    <col min="1" max="3" width="11.44140625" customWidth="1"/>
    <col min="4" max="4" width="12.44140625" customWidth="1"/>
    <col min="5" max="5" width="15" customWidth="1"/>
    <col min="6" max="6" width="11.44140625" customWidth="1"/>
  </cols>
  <sheetData>
    <row r="1" spans="1:6" ht="12" customHeight="1" x14ac:dyDescent="0.25">
      <c r="A1" s="79" t="s">
        <v>439</v>
      </c>
      <c r="B1" s="79"/>
      <c r="C1" s="79"/>
      <c r="D1" s="79"/>
      <c r="E1" s="79"/>
      <c r="F1" s="75">
        <v>46248</v>
      </c>
    </row>
    <row r="2" spans="1:6" ht="12" customHeight="1" x14ac:dyDescent="0.25">
      <c r="A2" s="81" t="s">
        <v>130</v>
      </c>
      <c r="B2" s="81"/>
      <c r="C2" s="81"/>
      <c r="D2" s="81"/>
      <c r="E2" s="81"/>
      <c r="F2" s="1"/>
    </row>
    <row r="3" spans="1:6" ht="24" customHeight="1" x14ac:dyDescent="0.25">
      <c r="A3" s="83" t="s">
        <v>50</v>
      </c>
      <c r="B3" s="85" t="s">
        <v>216</v>
      </c>
      <c r="C3" s="85" t="s">
        <v>311</v>
      </c>
      <c r="D3" s="85" t="s">
        <v>217</v>
      </c>
      <c r="E3" s="85" t="s">
        <v>218</v>
      </c>
      <c r="F3" s="90" t="s">
        <v>219</v>
      </c>
    </row>
    <row r="4" spans="1:6" ht="24" customHeight="1" x14ac:dyDescent="0.25">
      <c r="A4" s="84"/>
      <c r="B4" s="86"/>
      <c r="C4" s="86"/>
      <c r="D4" s="86"/>
      <c r="E4" s="86"/>
      <c r="F4" s="87"/>
    </row>
    <row r="5" spans="1:6" ht="12" customHeight="1" x14ac:dyDescent="0.25">
      <c r="A5" s="1"/>
      <c r="B5" s="78" t="str">
        <f>REPT("-",55)&amp;" Dollars "&amp;REPT("-",60)</f>
        <v>------------------------------------------------------- Dollars ------------------------------------------------------------</v>
      </c>
      <c r="C5" s="78"/>
      <c r="D5" s="78"/>
      <c r="E5" s="78"/>
      <c r="F5" s="78"/>
    </row>
    <row r="6" spans="1:6" ht="12" customHeight="1" x14ac:dyDescent="0.25">
      <c r="A6" s="3" t="s">
        <v>418</v>
      </c>
    </row>
    <row r="7" spans="1:6" ht="12" customHeight="1" x14ac:dyDescent="0.25">
      <c r="A7" s="2" t="str">
        <f>"Oct "&amp;RIGHT(A6,4)-1</f>
        <v>Oct 2024</v>
      </c>
      <c r="B7" s="11">
        <v>555816.06999999995</v>
      </c>
      <c r="C7" s="11">
        <v>531.87</v>
      </c>
      <c r="D7" s="11" t="s">
        <v>417</v>
      </c>
      <c r="E7" s="11" t="s">
        <v>417</v>
      </c>
      <c r="F7" s="11">
        <v>556347.93999999994</v>
      </c>
    </row>
    <row r="8" spans="1:6" ht="12" customHeight="1" x14ac:dyDescent="0.25">
      <c r="A8" s="2" t="str">
        <f>"Nov "&amp;RIGHT(A6,4)-1</f>
        <v>Nov 2024</v>
      </c>
      <c r="B8" s="11">
        <v>68123.460000000006</v>
      </c>
      <c r="C8" s="11">
        <v>4450.1400000000003</v>
      </c>
      <c r="D8" s="11" t="s">
        <v>417</v>
      </c>
      <c r="E8" s="11" t="s">
        <v>417</v>
      </c>
      <c r="F8" s="11">
        <v>72573.600000000006</v>
      </c>
    </row>
    <row r="9" spans="1:6" ht="12" customHeight="1" x14ac:dyDescent="0.25">
      <c r="A9" s="2" t="str">
        <f>"Dec "&amp;RIGHT(A6,4)-1</f>
        <v>Dec 2024</v>
      </c>
      <c r="B9" s="11">
        <v>4145</v>
      </c>
      <c r="C9" s="11">
        <v>26128.080000000002</v>
      </c>
      <c r="D9" s="11">
        <v>57454</v>
      </c>
      <c r="E9" s="11">
        <v>2771845</v>
      </c>
      <c r="F9" s="11">
        <v>2859572.08</v>
      </c>
    </row>
    <row r="10" spans="1:6" ht="12" customHeight="1" x14ac:dyDescent="0.25">
      <c r="A10" s="2" t="str">
        <f>"Jan "&amp;RIGHT(A6,4)</f>
        <v>Jan 2025</v>
      </c>
      <c r="B10" s="11">
        <v>167282.35</v>
      </c>
      <c r="C10" s="11">
        <v>12950.1</v>
      </c>
      <c r="D10" s="11" t="s">
        <v>417</v>
      </c>
      <c r="E10" s="11" t="s">
        <v>417</v>
      </c>
      <c r="F10" s="11">
        <v>180232.45</v>
      </c>
    </row>
    <row r="11" spans="1:6" ht="12" customHeight="1" x14ac:dyDescent="0.25">
      <c r="A11" s="2" t="str">
        <f>"Feb "&amp;RIGHT(A6,4)</f>
        <v>Feb 2025</v>
      </c>
      <c r="B11" s="11">
        <v>317915.34000000003</v>
      </c>
      <c r="C11" s="11">
        <v>920.32</v>
      </c>
      <c r="D11" s="11" t="s">
        <v>417</v>
      </c>
      <c r="E11" s="11" t="s">
        <v>417</v>
      </c>
      <c r="F11" s="11">
        <v>318835.65999999997</v>
      </c>
    </row>
    <row r="12" spans="1:6" ht="12" customHeight="1" x14ac:dyDescent="0.25">
      <c r="A12" s="2" t="str">
        <f>"Mar "&amp;RIGHT(A6,4)</f>
        <v>Mar 2025</v>
      </c>
      <c r="B12" s="11">
        <v>279070.53000000003</v>
      </c>
      <c r="C12" s="11">
        <v>111307.74</v>
      </c>
      <c r="D12" s="11">
        <v>75710</v>
      </c>
      <c r="E12" s="11">
        <v>2516753</v>
      </c>
      <c r="F12" s="11">
        <v>2982841.27</v>
      </c>
    </row>
    <row r="13" spans="1:6" ht="12" customHeight="1" x14ac:dyDescent="0.25">
      <c r="A13" s="2" t="str">
        <f>"Apr "&amp;RIGHT(A6,4)</f>
        <v>Apr 2025</v>
      </c>
      <c r="B13" s="11">
        <v>26929.77</v>
      </c>
      <c r="C13" s="11">
        <v>359009.2</v>
      </c>
      <c r="D13" s="11" t="s">
        <v>417</v>
      </c>
      <c r="E13" s="11" t="s">
        <v>417</v>
      </c>
      <c r="F13" s="11">
        <v>385938.97</v>
      </c>
    </row>
    <row r="14" spans="1:6" ht="12" customHeight="1" x14ac:dyDescent="0.25">
      <c r="A14" s="2" t="str">
        <f>"May "&amp;RIGHT(A6,4)</f>
        <v>May 2025</v>
      </c>
      <c r="B14" s="11">
        <v>7940795.8099999996</v>
      </c>
      <c r="C14" s="11" t="s">
        <v>417</v>
      </c>
      <c r="D14" s="11" t="s">
        <v>417</v>
      </c>
      <c r="E14" s="11" t="s">
        <v>417</v>
      </c>
      <c r="F14" s="11">
        <v>7940795.8099999996</v>
      </c>
    </row>
    <row r="15" spans="1:6" ht="12" customHeight="1" x14ac:dyDescent="0.25">
      <c r="A15" s="2" t="str">
        <f>"Jun "&amp;RIGHT(A6,4)</f>
        <v>Jun 2025</v>
      </c>
      <c r="B15" s="11">
        <v>233182874.81999999</v>
      </c>
      <c r="C15" s="11" t="s">
        <v>417</v>
      </c>
      <c r="D15" s="11">
        <v>5443406</v>
      </c>
      <c r="E15" s="11">
        <v>5661734</v>
      </c>
      <c r="F15" s="11">
        <v>244288014.81999999</v>
      </c>
    </row>
    <row r="16" spans="1:6" ht="12" customHeight="1" x14ac:dyDescent="0.25">
      <c r="A16" s="2" t="str">
        <f>"Jul "&amp;RIGHT(A6,4)</f>
        <v>Jul 2025</v>
      </c>
      <c r="B16" s="11">
        <v>320491823.49000001</v>
      </c>
      <c r="C16" s="11">
        <v>153492.54</v>
      </c>
      <c r="D16" s="11" t="s">
        <v>417</v>
      </c>
      <c r="E16" s="11" t="s">
        <v>417</v>
      </c>
      <c r="F16" s="11">
        <v>320645316.02999997</v>
      </c>
    </row>
    <row r="17" spans="1:6" ht="12" customHeight="1" x14ac:dyDescent="0.25">
      <c r="A17" s="2" t="str">
        <f>"Aug "&amp;RIGHT(A6,4)</f>
        <v>Aug 2025</v>
      </c>
      <c r="B17" s="11">
        <v>86468480.890000001</v>
      </c>
      <c r="C17" s="11">
        <v>198838.65</v>
      </c>
      <c r="D17" s="11" t="s">
        <v>417</v>
      </c>
      <c r="E17" s="11" t="s">
        <v>417</v>
      </c>
      <c r="F17" s="11">
        <v>86667319.540000007</v>
      </c>
    </row>
    <row r="18" spans="1:6" ht="12" customHeight="1" x14ac:dyDescent="0.25">
      <c r="A18" s="2" t="str">
        <f>"Sep "&amp;RIGHT(A6,4)</f>
        <v>Sep 2025</v>
      </c>
      <c r="B18" s="11">
        <v>292522.63</v>
      </c>
      <c r="C18" s="11">
        <v>603.28</v>
      </c>
      <c r="D18" s="11">
        <v>59947191</v>
      </c>
      <c r="E18" s="11">
        <v>12721869</v>
      </c>
      <c r="F18" s="11">
        <v>72962185.909999996</v>
      </c>
    </row>
    <row r="19" spans="1:6" ht="12" customHeight="1" x14ac:dyDescent="0.25">
      <c r="A19" s="12" t="s">
        <v>55</v>
      </c>
      <c r="B19" s="13">
        <v>649795780.15999997</v>
      </c>
      <c r="C19" s="13">
        <v>868231.92</v>
      </c>
      <c r="D19" s="13">
        <v>65523761</v>
      </c>
      <c r="E19" s="13">
        <v>23672201</v>
      </c>
      <c r="F19" s="13">
        <v>739859974.08000004</v>
      </c>
    </row>
    <row r="20" spans="1:6" ht="12" customHeight="1" x14ac:dyDescent="0.25">
      <c r="A20" s="14" t="s">
        <v>419</v>
      </c>
      <c r="B20" s="15">
        <v>9360078.3300000001</v>
      </c>
      <c r="C20" s="15">
        <v>515297.45</v>
      </c>
      <c r="D20" s="15">
        <v>133164</v>
      </c>
      <c r="E20" s="15">
        <v>5288598</v>
      </c>
      <c r="F20" s="15">
        <v>15297137.779999999</v>
      </c>
    </row>
    <row r="21" spans="1:6" ht="12" customHeight="1" x14ac:dyDescent="0.25">
      <c r="A21" s="3" t="str">
        <f>"FY "&amp;RIGHT(A6,4)+1</f>
        <v>FY 2026</v>
      </c>
    </row>
    <row r="22" spans="1:6" ht="12" customHeight="1" x14ac:dyDescent="0.25">
      <c r="A22" s="2" t="str">
        <f>"Oct "&amp;RIGHT(A6,4)</f>
        <v>Oct 2025</v>
      </c>
      <c r="B22" s="11">
        <v>39468.410000000003</v>
      </c>
      <c r="C22" s="11" t="s">
        <v>417</v>
      </c>
      <c r="D22" s="11" t="s">
        <v>417</v>
      </c>
      <c r="E22" s="11" t="s">
        <v>417</v>
      </c>
      <c r="F22" s="11">
        <v>39468.410000000003</v>
      </c>
    </row>
    <row r="23" spans="1:6" ht="12" customHeight="1" x14ac:dyDescent="0.25">
      <c r="A23" s="2" t="str">
        <f>"Nov "&amp;RIGHT(A6,4)</f>
        <v>Nov 2025</v>
      </c>
      <c r="B23" s="11">
        <v>5801.33</v>
      </c>
      <c r="C23" s="11">
        <v>4436.6400000000003</v>
      </c>
      <c r="D23" s="11" t="s">
        <v>417</v>
      </c>
      <c r="E23" s="11" t="s">
        <v>417</v>
      </c>
      <c r="F23" s="11">
        <v>10237.969999999999</v>
      </c>
    </row>
    <row r="24" spans="1:6" ht="12" customHeight="1" x14ac:dyDescent="0.25">
      <c r="A24" s="2" t="str">
        <f>"Dec "&amp;RIGHT(A6,4)</f>
        <v>Dec 2025</v>
      </c>
      <c r="B24" s="11">
        <v>56929.87</v>
      </c>
      <c r="C24" s="11">
        <v>3691.82</v>
      </c>
      <c r="D24" s="11">
        <v>4805</v>
      </c>
      <c r="E24" s="11">
        <v>2288593</v>
      </c>
      <c r="F24" s="11">
        <v>2354019.69</v>
      </c>
    </row>
    <row r="25" spans="1:6" ht="12" customHeight="1" x14ac:dyDescent="0.25">
      <c r="A25" s="2" t="str">
        <f>"Jan "&amp;RIGHT(A6,4)+1</f>
        <v>Jan 2026</v>
      </c>
      <c r="B25" s="11">
        <v>771677.15</v>
      </c>
      <c r="C25" s="11">
        <v>137600.85999999999</v>
      </c>
      <c r="D25" s="11" t="s">
        <v>417</v>
      </c>
      <c r="E25" s="11" t="s">
        <v>417</v>
      </c>
      <c r="F25" s="11">
        <v>909278.01</v>
      </c>
    </row>
    <row r="26" spans="1:6" ht="12" customHeight="1" x14ac:dyDescent="0.25">
      <c r="A26" s="2" t="str">
        <f>"Feb "&amp;RIGHT(A6,4)+1</f>
        <v>Feb 2026</v>
      </c>
      <c r="B26" s="11">
        <v>243428.53</v>
      </c>
      <c r="C26" s="11" t="s">
        <v>417</v>
      </c>
      <c r="D26" s="11" t="s">
        <v>417</v>
      </c>
      <c r="E26" s="11" t="s">
        <v>417</v>
      </c>
      <c r="F26" s="11">
        <v>243428.53</v>
      </c>
    </row>
    <row r="27" spans="1:6" ht="12" customHeight="1" x14ac:dyDescent="0.25">
      <c r="A27" s="2" t="str">
        <f>"Mar "&amp;RIGHT(A6,4)+1</f>
        <v>Mar 2026</v>
      </c>
      <c r="B27" s="11">
        <v>57937.59</v>
      </c>
      <c r="C27" s="11">
        <v>63883.35</v>
      </c>
      <c r="D27" s="11">
        <v>105740</v>
      </c>
      <c r="E27" s="11">
        <v>3462504</v>
      </c>
      <c r="F27" s="11">
        <v>3690064.94</v>
      </c>
    </row>
    <row r="28" spans="1:6" ht="12" customHeight="1" x14ac:dyDescent="0.25">
      <c r="A28" s="2" t="str">
        <f>"Apr "&amp;RIGHT(A6,4)+1</f>
        <v>Apr 2026</v>
      </c>
      <c r="B28" s="11">
        <v>53750.34</v>
      </c>
      <c r="C28" s="11">
        <v>129566.09</v>
      </c>
      <c r="D28" s="11" t="s">
        <v>417</v>
      </c>
      <c r="E28" s="11" t="s">
        <v>417</v>
      </c>
      <c r="F28" s="11">
        <v>183316.43</v>
      </c>
    </row>
    <row r="29" spans="1:6" ht="12" customHeight="1" x14ac:dyDescent="0.25">
      <c r="A29" s="2" t="str">
        <f>"May "&amp;RIGHT(A6,4)+1</f>
        <v>May 2026</v>
      </c>
      <c r="B29" s="11">
        <v>8610872.2599999998</v>
      </c>
      <c r="C29" s="11">
        <v>853.04</v>
      </c>
      <c r="D29" s="11" t="s">
        <v>417</v>
      </c>
      <c r="E29" s="11" t="s">
        <v>417</v>
      </c>
      <c r="F29" s="11">
        <v>8611725.3000000007</v>
      </c>
    </row>
    <row r="30" spans="1:6" ht="12" customHeight="1" x14ac:dyDescent="0.25">
      <c r="A30" s="2" t="str">
        <f>"Jun "&amp;RIGHT(A6,4)+1</f>
        <v>Jun 2026</v>
      </c>
      <c r="B30" s="11" t="s">
        <v>417</v>
      </c>
      <c r="C30" s="11" t="s">
        <v>417</v>
      </c>
      <c r="D30" s="11" t="s">
        <v>417</v>
      </c>
      <c r="E30" s="11" t="s">
        <v>417</v>
      </c>
      <c r="F30" s="11" t="s">
        <v>417</v>
      </c>
    </row>
    <row r="31" spans="1:6" ht="12" customHeight="1" x14ac:dyDescent="0.25">
      <c r="A31" s="2" t="str">
        <f>"Jul "&amp;RIGHT(A6,4)+1</f>
        <v>Jul 2026</v>
      </c>
      <c r="B31" s="11" t="s">
        <v>417</v>
      </c>
      <c r="C31" s="11" t="s">
        <v>417</v>
      </c>
      <c r="D31" s="11" t="s">
        <v>417</v>
      </c>
      <c r="E31" s="11" t="s">
        <v>417</v>
      </c>
      <c r="F31" s="11" t="s">
        <v>417</v>
      </c>
    </row>
    <row r="32" spans="1:6" ht="12" customHeight="1" x14ac:dyDescent="0.25">
      <c r="A32" s="2" t="str">
        <f>"Aug "&amp;RIGHT(A6,4)+1</f>
        <v>Aug 2026</v>
      </c>
      <c r="B32" s="11" t="s">
        <v>417</v>
      </c>
      <c r="C32" s="11" t="s">
        <v>417</v>
      </c>
      <c r="D32" s="11" t="s">
        <v>417</v>
      </c>
      <c r="E32" s="11" t="s">
        <v>417</v>
      </c>
      <c r="F32" s="11" t="s">
        <v>417</v>
      </c>
    </row>
    <row r="33" spans="1:6" ht="12" customHeight="1" x14ac:dyDescent="0.25">
      <c r="A33" s="2" t="str">
        <f>"Sep "&amp;RIGHT(A6,4)+1</f>
        <v>Sep 2026</v>
      </c>
      <c r="B33" s="11" t="s">
        <v>417</v>
      </c>
      <c r="C33" s="11" t="s">
        <v>417</v>
      </c>
      <c r="D33" s="11" t="s">
        <v>417</v>
      </c>
      <c r="E33" s="11" t="s">
        <v>417</v>
      </c>
      <c r="F33" s="11" t="s">
        <v>417</v>
      </c>
    </row>
    <row r="34" spans="1:6" ht="12" customHeight="1" x14ac:dyDescent="0.25">
      <c r="A34" s="12" t="s">
        <v>55</v>
      </c>
      <c r="B34" s="13">
        <v>9839865.4800000004</v>
      </c>
      <c r="C34" s="13">
        <v>340031.8</v>
      </c>
      <c r="D34" s="13">
        <v>110545</v>
      </c>
      <c r="E34" s="13">
        <v>5751097</v>
      </c>
      <c r="F34" s="13">
        <v>16041539.279999999</v>
      </c>
    </row>
    <row r="35" spans="1:6" ht="12" customHeight="1" x14ac:dyDescent="0.25">
      <c r="A35" s="14" t="str">
        <f>"Total "&amp;MID(A20,7,LEN(A20)-13)&amp;" Months"</f>
        <v>Total 8 Months</v>
      </c>
      <c r="B35" s="15">
        <v>9839865.4800000004</v>
      </c>
      <c r="C35" s="15">
        <v>340031.8</v>
      </c>
      <c r="D35" s="15">
        <v>110545</v>
      </c>
      <c r="E35" s="15">
        <v>5751097</v>
      </c>
      <c r="F35" s="15">
        <v>16041539.279999999</v>
      </c>
    </row>
    <row r="36" spans="1:6" ht="12" customHeight="1" x14ac:dyDescent="0.25">
      <c r="A36" s="78"/>
      <c r="B36" s="78"/>
      <c r="C36" s="78"/>
      <c r="D36" s="78"/>
      <c r="E36" s="78"/>
    </row>
    <row r="37" spans="1:6" ht="84.75" customHeight="1" x14ac:dyDescent="0.25">
      <c r="A37" s="89" t="s">
        <v>324</v>
      </c>
      <c r="B37" s="89"/>
      <c r="C37" s="89"/>
      <c r="D37" s="89"/>
      <c r="E37" s="89"/>
      <c r="F37" s="89"/>
    </row>
    <row r="38" spans="1:6" x14ac:dyDescent="0.25">
      <c r="A38" s="25"/>
    </row>
  </sheetData>
  <mergeCells count="11">
    <mergeCell ref="F3:F4"/>
    <mergeCell ref="B5:F5"/>
    <mergeCell ref="A36:E36"/>
    <mergeCell ref="A37:F37"/>
    <mergeCell ref="A1:E1"/>
    <mergeCell ref="A2:E2"/>
    <mergeCell ref="A3:A4"/>
    <mergeCell ref="B3:B4"/>
    <mergeCell ref="C3:C4"/>
    <mergeCell ref="D3:D4"/>
    <mergeCell ref="E3:E4"/>
  </mergeCells>
  <phoneticPr fontId="0" type="noConversion"/>
  <pageMargins left="0.75" right="0.5" top="0.75" bottom="0.5" header="0.5" footer="0.25"/>
  <pageSetup orientation="landscape"/>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F101"/>
  <sheetViews>
    <sheetView showGridLines="0" workbookViewId="0">
      <selection sqref="A1:E1"/>
    </sheetView>
  </sheetViews>
  <sheetFormatPr defaultRowHeight="13.2" x14ac:dyDescent="0.25"/>
  <cols>
    <col min="1" max="6" width="15.21875" customWidth="1"/>
  </cols>
  <sheetData>
    <row r="1" spans="1:6" ht="12" customHeight="1" x14ac:dyDescent="0.25">
      <c r="A1" s="79" t="s">
        <v>439</v>
      </c>
      <c r="B1" s="79"/>
      <c r="C1" s="79"/>
      <c r="D1" s="79"/>
      <c r="E1" s="79"/>
      <c r="F1" s="75">
        <v>46248</v>
      </c>
    </row>
    <row r="2" spans="1:6" ht="12" customHeight="1" x14ac:dyDescent="0.25">
      <c r="A2" s="81" t="s">
        <v>404</v>
      </c>
      <c r="B2" s="82"/>
      <c r="C2" s="82"/>
      <c r="D2" s="82"/>
      <c r="E2" s="82"/>
      <c r="F2" s="82"/>
    </row>
    <row r="3" spans="1:6" ht="24" customHeight="1" x14ac:dyDescent="0.25">
      <c r="A3" s="83" t="s">
        <v>50</v>
      </c>
      <c r="B3" s="72" t="s">
        <v>405</v>
      </c>
      <c r="C3" s="10" t="s">
        <v>406</v>
      </c>
      <c r="D3" s="85" t="s">
        <v>407</v>
      </c>
      <c r="E3" s="85" t="s">
        <v>408</v>
      </c>
      <c r="F3" s="90" t="s">
        <v>58</v>
      </c>
    </row>
    <row r="4" spans="1:6" ht="24" customHeight="1" x14ac:dyDescent="0.25">
      <c r="A4" s="84"/>
      <c r="B4" s="10" t="s">
        <v>153</v>
      </c>
      <c r="C4" s="10" t="s">
        <v>127</v>
      </c>
      <c r="D4" s="86"/>
      <c r="E4" s="86"/>
      <c r="F4" s="87"/>
    </row>
    <row r="5" spans="1:6" ht="12" customHeight="1" x14ac:dyDescent="0.25">
      <c r="A5" s="1"/>
      <c r="B5" s="71"/>
      <c r="C5" s="78" t="str">
        <f>REPT("-",70)&amp;" Dollars "&amp;REPT("-",90)</f>
        <v>---------------------------------------------------------------------- Dollars ------------------------------------------------------------------------------------------</v>
      </c>
      <c r="D5" s="117"/>
      <c r="E5" s="117"/>
      <c r="F5" s="117"/>
    </row>
    <row r="6" spans="1:6" ht="12" customHeight="1" x14ac:dyDescent="0.25">
      <c r="A6" s="3" t="s">
        <v>418</v>
      </c>
    </row>
    <row r="7" spans="1:6" ht="12" customHeight="1" x14ac:dyDescent="0.25">
      <c r="A7" s="2" t="str">
        <f>"Oct "&amp;RIGHT(A6,4)-1</f>
        <v>Oct 2024</v>
      </c>
      <c r="B7" s="11">
        <v>178444</v>
      </c>
      <c r="C7" s="11">
        <v>3664212</v>
      </c>
      <c r="D7" s="11" t="s">
        <v>417</v>
      </c>
      <c r="E7" s="11" t="s">
        <v>417</v>
      </c>
      <c r="F7" s="11">
        <v>3664212</v>
      </c>
    </row>
    <row r="8" spans="1:6" ht="12" customHeight="1" x14ac:dyDescent="0.25">
      <c r="A8" s="2" t="str">
        <f>"Nov "&amp;RIGHT(A6,4)-1</f>
        <v>Nov 2024</v>
      </c>
      <c r="B8" s="11">
        <v>352524</v>
      </c>
      <c r="C8" s="11">
        <v>369678</v>
      </c>
      <c r="D8" s="11" t="s">
        <v>417</v>
      </c>
      <c r="E8" s="11" t="s">
        <v>417</v>
      </c>
      <c r="F8" s="11">
        <v>369678</v>
      </c>
    </row>
    <row r="9" spans="1:6" ht="12" customHeight="1" x14ac:dyDescent="0.25">
      <c r="A9" s="2" t="str">
        <f>"Dec "&amp;RIGHT(A6,4)-1</f>
        <v>Dec 2024</v>
      </c>
      <c r="B9" s="11">
        <v>202007</v>
      </c>
      <c r="C9" s="11">
        <v>45960</v>
      </c>
      <c r="D9" s="11">
        <v>14457345</v>
      </c>
      <c r="E9" s="11">
        <v>2202070</v>
      </c>
      <c r="F9" s="11">
        <v>16705375</v>
      </c>
    </row>
    <row r="10" spans="1:6" ht="12" customHeight="1" x14ac:dyDescent="0.25">
      <c r="A10" s="2" t="str">
        <f>"Jan "&amp;RIGHT(A6,4)</f>
        <v>Jan 2025</v>
      </c>
      <c r="B10" s="11">
        <v>177571</v>
      </c>
      <c r="C10" s="11">
        <v>64509</v>
      </c>
      <c r="D10" s="11" t="s">
        <v>417</v>
      </c>
      <c r="E10" s="11" t="s">
        <v>417</v>
      </c>
      <c r="F10" s="11">
        <v>64509</v>
      </c>
    </row>
    <row r="11" spans="1:6" ht="12" customHeight="1" x14ac:dyDescent="0.25">
      <c r="A11" s="2" t="str">
        <f>"Feb "&amp;RIGHT(A6,4)</f>
        <v>Feb 2025</v>
      </c>
      <c r="B11" s="11">
        <v>25395</v>
      </c>
      <c r="C11" s="11">
        <v>-523623</v>
      </c>
      <c r="D11" s="11" t="s">
        <v>417</v>
      </c>
      <c r="E11" s="11" t="s">
        <v>417</v>
      </c>
      <c r="F11" s="11">
        <v>-523623</v>
      </c>
    </row>
    <row r="12" spans="1:6" ht="12" customHeight="1" x14ac:dyDescent="0.25">
      <c r="A12" s="2" t="str">
        <f>"Mar "&amp;RIGHT(A6,4)</f>
        <v>Mar 2025</v>
      </c>
      <c r="B12" s="11">
        <v>1628</v>
      </c>
      <c r="C12" s="11">
        <v>-13880</v>
      </c>
      <c r="D12" s="11">
        <v>18997507</v>
      </c>
      <c r="E12" s="11">
        <v>2788478</v>
      </c>
      <c r="F12" s="11">
        <v>21772105</v>
      </c>
    </row>
    <row r="13" spans="1:6" ht="12" customHeight="1" x14ac:dyDescent="0.25">
      <c r="A13" s="2" t="str">
        <f>"Apr "&amp;RIGHT(A6,4)</f>
        <v>Apr 2025</v>
      </c>
      <c r="B13" s="11">
        <v>398483</v>
      </c>
      <c r="C13" s="11">
        <v>47751894</v>
      </c>
      <c r="D13" s="11" t="s">
        <v>417</v>
      </c>
      <c r="E13" s="11" t="s">
        <v>417</v>
      </c>
      <c r="F13" s="11">
        <v>47751894</v>
      </c>
    </row>
    <row r="14" spans="1:6" ht="12" customHeight="1" x14ac:dyDescent="0.25">
      <c r="A14" s="2" t="str">
        <f>"May "&amp;RIGHT(A6,4)</f>
        <v>May 2025</v>
      </c>
      <c r="B14" s="11">
        <v>7146802</v>
      </c>
      <c r="C14" s="11">
        <v>865844547</v>
      </c>
      <c r="D14" s="11" t="s">
        <v>417</v>
      </c>
      <c r="E14" s="11" t="s">
        <v>417</v>
      </c>
      <c r="F14" s="11">
        <v>865844547</v>
      </c>
    </row>
    <row r="15" spans="1:6" ht="12" customHeight="1" x14ac:dyDescent="0.25">
      <c r="A15" s="2" t="str">
        <f>"Jun "&amp;RIGHT(A6,4)</f>
        <v>Jun 2025</v>
      </c>
      <c r="B15" s="11">
        <v>8589348</v>
      </c>
      <c r="C15" s="11">
        <v>1000855071</v>
      </c>
      <c r="D15" s="11">
        <v>17809046</v>
      </c>
      <c r="E15" s="11">
        <v>6322906</v>
      </c>
      <c r="F15" s="11">
        <v>1024987023</v>
      </c>
    </row>
    <row r="16" spans="1:6" ht="12" customHeight="1" x14ac:dyDescent="0.25">
      <c r="A16" s="2" t="str">
        <f>"Jul "&amp;RIGHT(A6,4)</f>
        <v>Jul 2025</v>
      </c>
      <c r="B16" s="11">
        <v>3738243</v>
      </c>
      <c r="C16" s="11">
        <v>402782432</v>
      </c>
      <c r="D16" s="11" t="s">
        <v>417</v>
      </c>
      <c r="E16" s="11" t="s">
        <v>417</v>
      </c>
      <c r="F16" s="11">
        <v>402782432</v>
      </c>
    </row>
    <row r="17" spans="1:6" ht="12" customHeight="1" x14ac:dyDescent="0.25">
      <c r="A17" s="2" t="str">
        <f>"Aug "&amp;RIGHT(A6,4)</f>
        <v>Aug 2025</v>
      </c>
      <c r="B17" s="11">
        <v>2171646</v>
      </c>
      <c r="C17" s="11">
        <v>163374901</v>
      </c>
      <c r="D17" s="11" t="s">
        <v>417</v>
      </c>
      <c r="E17" s="11" t="s">
        <v>417</v>
      </c>
      <c r="F17" s="11">
        <v>163374901</v>
      </c>
    </row>
    <row r="18" spans="1:6" ht="12" customHeight="1" x14ac:dyDescent="0.25">
      <c r="A18" s="2" t="str">
        <f>"Sep "&amp;RIGHT(A6,4)</f>
        <v>Sep 2025</v>
      </c>
      <c r="B18" s="11">
        <v>840659</v>
      </c>
      <c r="C18" s="11">
        <v>-186582992</v>
      </c>
      <c r="D18" s="11">
        <v>74423398</v>
      </c>
      <c r="E18" s="11">
        <v>9552570</v>
      </c>
      <c r="F18" s="11">
        <v>-102607024</v>
      </c>
    </row>
    <row r="19" spans="1:6" ht="12" customHeight="1" x14ac:dyDescent="0.25">
      <c r="A19" s="12" t="s">
        <v>55</v>
      </c>
      <c r="B19" s="13">
        <v>1985229.1666999999</v>
      </c>
      <c r="C19" s="13">
        <v>2297632709</v>
      </c>
      <c r="D19" s="13">
        <v>125687296</v>
      </c>
      <c r="E19" s="13">
        <v>20866024</v>
      </c>
      <c r="F19" s="13">
        <v>2444186029</v>
      </c>
    </row>
    <row r="20" spans="1:6" ht="12" customHeight="1" x14ac:dyDescent="0.25">
      <c r="A20" s="14" t="s">
        <v>419</v>
      </c>
      <c r="B20" s="15">
        <v>1060356.75</v>
      </c>
      <c r="C20" s="15">
        <v>917203297</v>
      </c>
      <c r="D20" s="15">
        <v>33454852</v>
      </c>
      <c r="E20" s="15">
        <v>4990548</v>
      </c>
      <c r="F20" s="15">
        <v>955648697</v>
      </c>
    </row>
    <row r="21" spans="1:6" ht="12" customHeight="1" x14ac:dyDescent="0.25">
      <c r="A21" s="3" t="str">
        <f>"FY "&amp;RIGHT(A6,4)+1</f>
        <v>FY 2026</v>
      </c>
    </row>
    <row r="22" spans="1:6" ht="12" customHeight="1" x14ac:dyDescent="0.25">
      <c r="A22" s="2" t="str">
        <f>"Oct "&amp;RIGHT(A6,4)</f>
        <v>Oct 2025</v>
      </c>
      <c r="B22" s="11">
        <v>83312</v>
      </c>
      <c r="C22" s="11">
        <v>-859664</v>
      </c>
      <c r="D22" s="11" t="s">
        <v>417</v>
      </c>
      <c r="E22" s="11" t="s">
        <v>417</v>
      </c>
      <c r="F22" s="11">
        <v>-859664</v>
      </c>
    </row>
    <row r="23" spans="1:6" ht="12" customHeight="1" x14ac:dyDescent="0.25">
      <c r="A23" s="2" t="str">
        <f>"Nov "&amp;RIGHT(A6,4)</f>
        <v>Nov 2025</v>
      </c>
      <c r="B23" s="11">
        <v>266948</v>
      </c>
      <c r="C23" s="11">
        <v>-193649</v>
      </c>
      <c r="D23" s="11" t="s">
        <v>417</v>
      </c>
      <c r="E23" s="11" t="s">
        <v>417</v>
      </c>
      <c r="F23" s="11">
        <v>-193649</v>
      </c>
    </row>
    <row r="24" spans="1:6" ht="12" customHeight="1" x14ac:dyDescent="0.25">
      <c r="A24" s="2" t="str">
        <f>"Dec "&amp;RIGHT(A6,4)</f>
        <v>Dec 2025</v>
      </c>
      <c r="B24" s="11">
        <v>145175</v>
      </c>
      <c r="C24" s="11">
        <v>-711660</v>
      </c>
      <c r="D24" s="11">
        <v>8759320</v>
      </c>
      <c r="E24" s="11" t="s">
        <v>417</v>
      </c>
      <c r="F24" s="11">
        <v>8047660</v>
      </c>
    </row>
    <row r="25" spans="1:6" ht="12" customHeight="1" x14ac:dyDescent="0.25">
      <c r="A25" s="2" t="str">
        <f>"Jan "&amp;RIGHT(A6,4)+1</f>
        <v>Jan 2026</v>
      </c>
      <c r="B25" s="11">
        <v>53230</v>
      </c>
      <c r="C25" s="11">
        <v>-3038479</v>
      </c>
      <c r="D25" s="11" t="s">
        <v>417</v>
      </c>
      <c r="E25" s="11" t="s">
        <v>417</v>
      </c>
      <c r="F25" s="11">
        <v>-3038479</v>
      </c>
    </row>
    <row r="26" spans="1:6" ht="12" customHeight="1" x14ac:dyDescent="0.25">
      <c r="A26" s="2" t="str">
        <f>"Feb "&amp;RIGHT(A6,4)+1</f>
        <v>Feb 2026</v>
      </c>
      <c r="B26" s="11">
        <v>11654</v>
      </c>
      <c r="C26" s="11">
        <v>-58574</v>
      </c>
      <c r="D26" s="11" t="s">
        <v>417</v>
      </c>
      <c r="E26" s="11" t="s">
        <v>417</v>
      </c>
      <c r="F26" s="11">
        <v>-58574</v>
      </c>
    </row>
    <row r="27" spans="1:6" ht="12" customHeight="1" x14ac:dyDescent="0.25">
      <c r="A27" s="2" t="str">
        <f>"Mar "&amp;RIGHT(A6,4)+1</f>
        <v>Mar 2026</v>
      </c>
      <c r="B27" s="11">
        <v>429</v>
      </c>
      <c r="C27" s="11">
        <v>-127678</v>
      </c>
      <c r="D27" s="11">
        <v>18112342</v>
      </c>
      <c r="E27" s="11" t="s">
        <v>417</v>
      </c>
      <c r="F27" s="11">
        <v>17984664</v>
      </c>
    </row>
    <row r="28" spans="1:6" ht="12" customHeight="1" x14ac:dyDescent="0.25">
      <c r="A28" s="2" t="str">
        <f>"Apr "&amp;RIGHT(A6,4)+1</f>
        <v>Apr 2026</v>
      </c>
      <c r="B28" s="11">
        <v>12</v>
      </c>
      <c r="C28" s="11">
        <v>303274</v>
      </c>
      <c r="D28" s="11" t="s">
        <v>417</v>
      </c>
      <c r="E28" s="11" t="s">
        <v>417</v>
      </c>
      <c r="F28" s="11">
        <v>303274</v>
      </c>
    </row>
    <row r="29" spans="1:6" ht="12" customHeight="1" x14ac:dyDescent="0.25">
      <c r="A29" s="2" t="str">
        <f>"May "&amp;RIGHT(A6,4)+1</f>
        <v>May 2026</v>
      </c>
      <c r="B29" s="11">
        <v>5784604</v>
      </c>
      <c r="C29" s="11">
        <v>691581548</v>
      </c>
      <c r="D29" s="11" t="s">
        <v>417</v>
      </c>
      <c r="E29" s="11" t="s">
        <v>417</v>
      </c>
      <c r="F29" s="11">
        <v>691581548</v>
      </c>
    </row>
    <row r="30" spans="1:6" ht="12" customHeight="1" x14ac:dyDescent="0.25">
      <c r="A30" s="2" t="str">
        <f>"Jun "&amp;RIGHT(A6,4)+1</f>
        <v>Jun 2026</v>
      </c>
      <c r="B30" s="11" t="s">
        <v>417</v>
      </c>
      <c r="C30" s="11" t="s">
        <v>417</v>
      </c>
      <c r="D30" s="11" t="s">
        <v>417</v>
      </c>
      <c r="E30" s="11" t="s">
        <v>417</v>
      </c>
      <c r="F30" s="11" t="s">
        <v>417</v>
      </c>
    </row>
    <row r="31" spans="1:6" ht="12" customHeight="1" x14ac:dyDescent="0.25">
      <c r="A31" s="2" t="str">
        <f>"Jul "&amp;RIGHT(A6,4)+1</f>
        <v>Jul 2026</v>
      </c>
      <c r="B31" s="11" t="s">
        <v>417</v>
      </c>
      <c r="C31" s="11" t="s">
        <v>417</v>
      </c>
      <c r="D31" s="11" t="s">
        <v>417</v>
      </c>
      <c r="E31" s="11" t="s">
        <v>417</v>
      </c>
      <c r="F31" s="11" t="s">
        <v>417</v>
      </c>
    </row>
    <row r="32" spans="1:6" ht="12" customHeight="1" x14ac:dyDescent="0.25">
      <c r="A32" s="2" t="str">
        <f>"Aug "&amp;RIGHT(A6,4)+1</f>
        <v>Aug 2026</v>
      </c>
      <c r="B32" s="11" t="s">
        <v>417</v>
      </c>
      <c r="C32" s="11" t="s">
        <v>417</v>
      </c>
      <c r="D32" s="11" t="s">
        <v>417</v>
      </c>
      <c r="E32" s="11" t="s">
        <v>417</v>
      </c>
      <c r="F32" s="11" t="s">
        <v>417</v>
      </c>
    </row>
    <row r="33" spans="1:6" ht="12" customHeight="1" x14ac:dyDescent="0.25">
      <c r="A33" s="2" t="str">
        <f>"Sep "&amp;RIGHT(A6,4)+1</f>
        <v>Sep 2026</v>
      </c>
      <c r="B33" s="11" t="s">
        <v>417</v>
      </c>
      <c r="C33" s="11" t="s">
        <v>417</v>
      </c>
      <c r="D33" s="11" t="s">
        <v>417</v>
      </c>
      <c r="E33" s="11" t="s">
        <v>417</v>
      </c>
      <c r="F33" s="11" t="s">
        <v>417</v>
      </c>
    </row>
    <row r="34" spans="1:6" ht="12" customHeight="1" x14ac:dyDescent="0.25">
      <c r="A34" s="12" t="s">
        <v>55</v>
      </c>
      <c r="B34" s="13">
        <v>793170.5</v>
      </c>
      <c r="C34" s="13">
        <v>686895118</v>
      </c>
      <c r="D34" s="13">
        <v>26871662</v>
      </c>
      <c r="E34" s="13" t="s">
        <v>417</v>
      </c>
      <c r="F34" s="13">
        <v>713766780</v>
      </c>
    </row>
    <row r="35" spans="1:6" ht="12" customHeight="1" x14ac:dyDescent="0.25">
      <c r="A35" s="14" t="str">
        <f>"Total "&amp;MID(A20,7,LEN(A20)-13)&amp;" Months"</f>
        <v>Total 8 Months</v>
      </c>
      <c r="B35" s="15">
        <v>793170.5</v>
      </c>
      <c r="C35" s="15">
        <v>686895118</v>
      </c>
      <c r="D35" s="15">
        <v>26871662</v>
      </c>
      <c r="E35" s="15" t="s">
        <v>417</v>
      </c>
      <c r="F35" s="15">
        <v>713766780</v>
      </c>
    </row>
    <row r="36" spans="1:6" ht="12" customHeight="1" x14ac:dyDescent="0.25">
      <c r="A36" s="78"/>
      <c r="B36" s="78"/>
      <c r="C36" s="78"/>
      <c r="D36" s="78"/>
      <c r="E36" s="78"/>
    </row>
    <row r="37" spans="1:6" ht="94.2" customHeight="1" x14ac:dyDescent="0.25">
      <c r="A37" s="89" t="s">
        <v>409</v>
      </c>
      <c r="B37" s="89"/>
      <c r="C37" s="89"/>
      <c r="D37" s="89"/>
      <c r="E37" s="89"/>
      <c r="F37" s="89"/>
    </row>
    <row r="38" spans="1:6" x14ac:dyDescent="0.25">
      <c r="A38" s="25"/>
    </row>
    <row r="101" spans="2:6" x14ac:dyDescent="0.25">
      <c r="B101" s="26"/>
      <c r="C101" s="26"/>
      <c r="D101" s="26"/>
      <c r="E101" s="26"/>
      <c r="F101" s="26"/>
    </row>
  </sheetData>
  <mergeCells count="9">
    <mergeCell ref="C5:F5"/>
    <mergeCell ref="A36:E36"/>
    <mergeCell ref="A37:F37"/>
    <mergeCell ref="A1:E1"/>
    <mergeCell ref="A2:F2"/>
    <mergeCell ref="A3:A4"/>
    <mergeCell ref="D3:D4"/>
    <mergeCell ref="E3:E4"/>
    <mergeCell ref="F3:F4"/>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pageSetUpPr fitToPage="1"/>
  </sheetPr>
  <dimension ref="A1:J37"/>
  <sheetViews>
    <sheetView showGridLines="0" workbookViewId="0">
      <selection sqref="A1:I1"/>
    </sheetView>
  </sheetViews>
  <sheetFormatPr defaultRowHeight="13.2" x14ac:dyDescent="0.25"/>
  <cols>
    <col min="1" max="10" width="11.44140625" customWidth="1"/>
  </cols>
  <sheetData>
    <row r="1" spans="1:10" ht="12" customHeight="1" x14ac:dyDescent="0.25">
      <c r="A1" s="79" t="s">
        <v>439</v>
      </c>
      <c r="B1" s="79"/>
      <c r="C1" s="79"/>
      <c r="D1" s="79"/>
      <c r="E1" s="79"/>
      <c r="F1" s="79"/>
      <c r="G1" s="79"/>
      <c r="H1" s="79"/>
      <c r="I1" s="79"/>
      <c r="J1" s="75">
        <v>46248</v>
      </c>
    </row>
    <row r="2" spans="1:10" ht="12" customHeight="1" x14ac:dyDescent="0.25">
      <c r="A2" s="81" t="s">
        <v>131</v>
      </c>
      <c r="B2" s="81"/>
      <c r="C2" s="81"/>
      <c r="D2" s="81"/>
      <c r="E2" s="81"/>
      <c r="F2" s="81"/>
      <c r="G2" s="81"/>
      <c r="H2" s="81"/>
      <c r="I2" s="81"/>
      <c r="J2" s="1"/>
    </row>
    <row r="3" spans="1:10" ht="24" customHeight="1" x14ac:dyDescent="0.25">
      <c r="A3" s="83" t="s">
        <v>50</v>
      </c>
      <c r="B3" s="87" t="s">
        <v>132</v>
      </c>
      <c r="C3" s="87"/>
      <c r="D3" s="86"/>
      <c r="E3" s="85" t="s">
        <v>19</v>
      </c>
      <c r="F3" s="85" t="s">
        <v>133</v>
      </c>
      <c r="G3" s="85" t="s">
        <v>389</v>
      </c>
      <c r="H3" s="85" t="s">
        <v>134</v>
      </c>
      <c r="I3" s="85" t="s">
        <v>135</v>
      </c>
      <c r="J3" s="90" t="s">
        <v>136</v>
      </c>
    </row>
    <row r="4" spans="1:10" ht="24" customHeight="1" x14ac:dyDescent="0.25">
      <c r="A4" s="84"/>
      <c r="B4" s="10" t="s">
        <v>137</v>
      </c>
      <c r="C4" s="10" t="s">
        <v>85</v>
      </c>
      <c r="D4" s="10" t="s">
        <v>55</v>
      </c>
      <c r="E4" s="86"/>
      <c r="F4" s="88"/>
      <c r="G4" s="86"/>
      <c r="H4" s="86"/>
      <c r="I4" s="86"/>
      <c r="J4" s="87"/>
    </row>
    <row r="5" spans="1:10" ht="12" customHeight="1" x14ac:dyDescent="0.25">
      <c r="A5" s="1"/>
      <c r="B5" s="78" t="str">
        <f>REPT("-",90)&amp;" Dollars "&amp;REPT("-",140)</f>
        <v>------------------------------------------------------------------------------------------ Dollars --------------------------------------------------------------------------------------------------------------------------------------------</v>
      </c>
      <c r="C5" s="78"/>
      <c r="D5" s="78"/>
      <c r="E5" s="78"/>
      <c r="F5" s="78"/>
      <c r="G5" s="78"/>
      <c r="H5" s="78"/>
      <c r="I5" s="78"/>
      <c r="J5" s="78"/>
    </row>
    <row r="6" spans="1:10" ht="12" customHeight="1" x14ac:dyDescent="0.25">
      <c r="A6" s="3" t="s">
        <v>418</v>
      </c>
    </row>
    <row r="7" spans="1:10" ht="12" customHeight="1" x14ac:dyDescent="0.25">
      <c r="A7" s="2" t="str">
        <f>"Oct "&amp;RIGHT(A6,4)-1</f>
        <v>Oct 2024</v>
      </c>
      <c r="B7" s="11">
        <v>304347892.63999999</v>
      </c>
      <c r="C7" s="11">
        <v>1710812619.1900001</v>
      </c>
      <c r="D7" s="11">
        <v>2015160511.8299999</v>
      </c>
      <c r="E7" s="11" t="s">
        <v>417</v>
      </c>
      <c r="F7" s="11">
        <v>711831560.86000001</v>
      </c>
      <c r="G7" s="11">
        <v>721315.43</v>
      </c>
      <c r="H7" s="11">
        <v>387741126.99000001</v>
      </c>
      <c r="I7" s="11">
        <v>555816.06999999995</v>
      </c>
      <c r="J7" s="11">
        <v>3116010331.1799998</v>
      </c>
    </row>
    <row r="8" spans="1:10" ht="12" customHeight="1" x14ac:dyDescent="0.25">
      <c r="A8" s="2" t="str">
        <f>"Nov "&amp;RIGHT(A6,4)-1</f>
        <v>Nov 2024</v>
      </c>
      <c r="B8" s="11">
        <v>234197067.03</v>
      </c>
      <c r="C8" s="11">
        <v>1316742563.8599999</v>
      </c>
      <c r="D8" s="11">
        <v>1550939630.8900001</v>
      </c>
      <c r="E8" s="11" t="s">
        <v>417</v>
      </c>
      <c r="F8" s="11">
        <v>557779365.60000002</v>
      </c>
      <c r="G8" s="11">
        <v>102485.28</v>
      </c>
      <c r="H8" s="11">
        <v>311193670.94</v>
      </c>
      <c r="I8" s="11">
        <v>68123.460000000006</v>
      </c>
      <c r="J8" s="11">
        <v>2420083276.1700001</v>
      </c>
    </row>
    <row r="9" spans="1:10" ht="12" customHeight="1" x14ac:dyDescent="0.25">
      <c r="A9" s="2" t="str">
        <f>"Dec "&amp;RIGHT(A6,4)-1</f>
        <v>Dec 2024</v>
      </c>
      <c r="B9" s="11">
        <v>213589119.53</v>
      </c>
      <c r="C9" s="11">
        <v>1205068612.71</v>
      </c>
      <c r="D9" s="11">
        <v>1418657732.24</v>
      </c>
      <c r="E9" s="11" t="s">
        <v>417</v>
      </c>
      <c r="F9" s="11">
        <v>495010423.14999998</v>
      </c>
      <c r="G9" s="11">
        <v>74558.820000000007</v>
      </c>
      <c r="H9" s="11">
        <v>338378052.75</v>
      </c>
      <c r="I9" s="11">
        <v>2833444</v>
      </c>
      <c r="J9" s="11">
        <v>2254954210.96</v>
      </c>
    </row>
    <row r="10" spans="1:10" ht="12" customHeight="1" x14ac:dyDescent="0.25">
      <c r="A10" s="2" t="str">
        <f>"Jan "&amp;RIGHT(A6,4)</f>
        <v>Jan 2025</v>
      </c>
      <c r="B10" s="11">
        <v>246579993.15000001</v>
      </c>
      <c r="C10" s="11">
        <v>1383619716.95</v>
      </c>
      <c r="D10" s="11">
        <v>1630199710.0999999</v>
      </c>
      <c r="E10" s="11" t="s">
        <v>417</v>
      </c>
      <c r="F10" s="11">
        <v>552933052.27999997</v>
      </c>
      <c r="G10" s="11">
        <v>570490.65</v>
      </c>
      <c r="H10" s="11">
        <v>335769946.62</v>
      </c>
      <c r="I10" s="11">
        <v>167282.35</v>
      </c>
      <c r="J10" s="11">
        <v>2519640482</v>
      </c>
    </row>
    <row r="11" spans="1:10" ht="12" customHeight="1" x14ac:dyDescent="0.25">
      <c r="A11" s="2" t="str">
        <f>"Feb "&amp;RIGHT(A6,4)</f>
        <v>Feb 2025</v>
      </c>
      <c r="B11" s="11">
        <v>251592892.86000001</v>
      </c>
      <c r="C11" s="11">
        <v>1431362245.22</v>
      </c>
      <c r="D11" s="11">
        <v>1682955138.0799999</v>
      </c>
      <c r="E11" s="11" t="s">
        <v>417</v>
      </c>
      <c r="F11" s="11">
        <v>581962068.48000002</v>
      </c>
      <c r="G11" s="11">
        <v>32604.93</v>
      </c>
      <c r="H11" s="11">
        <v>335892463.44</v>
      </c>
      <c r="I11" s="11">
        <v>317915.34000000003</v>
      </c>
      <c r="J11" s="11">
        <v>2601160190.27</v>
      </c>
    </row>
    <row r="12" spans="1:10" ht="12" customHeight="1" x14ac:dyDescent="0.25">
      <c r="A12" s="2" t="str">
        <f>"Mar "&amp;RIGHT(A6,4)</f>
        <v>Mar 2025</v>
      </c>
      <c r="B12" s="11">
        <v>256585418.41</v>
      </c>
      <c r="C12" s="11">
        <v>1454785164.8199999</v>
      </c>
      <c r="D12" s="11">
        <v>1711370583.23</v>
      </c>
      <c r="E12" s="11" t="s">
        <v>417</v>
      </c>
      <c r="F12" s="11">
        <v>604226462.72000003</v>
      </c>
      <c r="G12" s="11">
        <v>148771.87</v>
      </c>
      <c r="H12" s="11">
        <v>395870443.10000002</v>
      </c>
      <c r="I12" s="11">
        <v>2871533.53</v>
      </c>
      <c r="J12" s="11">
        <v>2714487794.4499998</v>
      </c>
    </row>
    <row r="13" spans="1:10" ht="12" customHeight="1" x14ac:dyDescent="0.25">
      <c r="A13" s="2" t="str">
        <f>"Apr "&amp;RIGHT(A6,4)</f>
        <v>Apr 2025</v>
      </c>
      <c r="B13" s="11">
        <v>275877701.58999997</v>
      </c>
      <c r="C13" s="11">
        <v>1567338711.8699999</v>
      </c>
      <c r="D13" s="11">
        <v>1843216413.46</v>
      </c>
      <c r="E13" s="11" t="s">
        <v>417</v>
      </c>
      <c r="F13" s="11">
        <v>648407080.34000003</v>
      </c>
      <c r="G13" s="11">
        <v>21918.1</v>
      </c>
      <c r="H13" s="11">
        <v>378776853.88</v>
      </c>
      <c r="I13" s="11">
        <v>26929.77</v>
      </c>
      <c r="J13" s="11">
        <v>2870449195.5500002</v>
      </c>
    </row>
    <row r="14" spans="1:10" ht="12" customHeight="1" x14ac:dyDescent="0.25">
      <c r="A14" s="2" t="str">
        <f>"May "&amp;RIGHT(A6,4)</f>
        <v>May 2025</v>
      </c>
      <c r="B14" s="11">
        <v>264081702.21000001</v>
      </c>
      <c r="C14" s="11">
        <v>1493637133.6900001</v>
      </c>
      <c r="D14" s="11">
        <v>1757718835.9000001</v>
      </c>
      <c r="E14" s="11" t="s">
        <v>417</v>
      </c>
      <c r="F14" s="11">
        <v>628938381.44000006</v>
      </c>
      <c r="G14" s="11">
        <v>3019241.26</v>
      </c>
      <c r="H14" s="11">
        <v>358906351.81</v>
      </c>
      <c r="I14" s="11">
        <v>7940795.8099999996</v>
      </c>
      <c r="J14" s="11">
        <v>2756523606.2199998</v>
      </c>
    </row>
    <row r="15" spans="1:10" ht="12" customHeight="1" x14ac:dyDescent="0.25">
      <c r="A15" s="2" t="str">
        <f>"Jun "&amp;RIGHT(A6,4)</f>
        <v>Jun 2025</v>
      </c>
      <c r="B15" s="11">
        <v>49182808.659999996</v>
      </c>
      <c r="C15" s="11">
        <v>283482931.20999998</v>
      </c>
      <c r="D15" s="11">
        <v>332665739.87</v>
      </c>
      <c r="E15" s="11" t="s">
        <v>417</v>
      </c>
      <c r="F15" s="11">
        <v>128938984.97</v>
      </c>
      <c r="G15" s="11">
        <v>95373456.150000006</v>
      </c>
      <c r="H15" s="11">
        <v>279436939.56</v>
      </c>
      <c r="I15" s="11">
        <v>244288014.81999999</v>
      </c>
      <c r="J15" s="11">
        <v>1080703135.3699999</v>
      </c>
    </row>
    <row r="16" spans="1:10" ht="12" customHeight="1" x14ac:dyDescent="0.25">
      <c r="A16" s="2" t="str">
        <f>"Jul "&amp;RIGHT(A6,4)</f>
        <v>Jul 2025</v>
      </c>
      <c r="B16" s="11">
        <v>6252349.9400000004</v>
      </c>
      <c r="C16" s="11">
        <v>43155089.119999997</v>
      </c>
      <c r="D16" s="11">
        <v>49407439.060000002</v>
      </c>
      <c r="E16" s="11" t="s">
        <v>417</v>
      </c>
      <c r="F16" s="11">
        <v>23938882.399999999</v>
      </c>
      <c r="G16" s="11">
        <v>57119851.229999997</v>
      </c>
      <c r="H16" s="11">
        <v>246148540.96000001</v>
      </c>
      <c r="I16" s="11">
        <v>320491823.49000001</v>
      </c>
      <c r="J16" s="11">
        <v>697106537.13999999</v>
      </c>
    </row>
    <row r="17" spans="1:10" ht="12" customHeight="1" x14ac:dyDescent="0.25">
      <c r="A17" s="2" t="str">
        <f>"Aug "&amp;RIGHT(A6,4)</f>
        <v>Aug 2025</v>
      </c>
      <c r="B17" s="11">
        <v>151172822.02000001</v>
      </c>
      <c r="C17" s="11">
        <v>900615464.13</v>
      </c>
      <c r="D17" s="11">
        <v>1051788286.15</v>
      </c>
      <c r="E17" s="11" t="s">
        <v>417</v>
      </c>
      <c r="F17" s="11">
        <v>358308626.31999999</v>
      </c>
      <c r="G17" s="11">
        <v>4078896.62</v>
      </c>
      <c r="H17" s="11">
        <v>286228155.48000002</v>
      </c>
      <c r="I17" s="11">
        <v>86468480.890000001</v>
      </c>
      <c r="J17" s="11">
        <v>1786872445.46</v>
      </c>
    </row>
    <row r="18" spans="1:10" ht="12" customHeight="1" x14ac:dyDescent="0.25">
      <c r="A18" s="2" t="str">
        <f>"Sep "&amp;RIGHT(A6,4)</f>
        <v>Sep 2025</v>
      </c>
      <c r="B18" s="11">
        <v>310635841.56999999</v>
      </c>
      <c r="C18" s="11">
        <v>1769868262.45</v>
      </c>
      <c r="D18" s="11">
        <v>2080504104.02</v>
      </c>
      <c r="E18" s="11" t="s">
        <v>417</v>
      </c>
      <c r="F18" s="11">
        <v>730122185.63999999</v>
      </c>
      <c r="G18" s="11">
        <v>43529.279999999999</v>
      </c>
      <c r="H18" s="11">
        <v>414081883.43000001</v>
      </c>
      <c r="I18" s="11">
        <v>72961582.629999995</v>
      </c>
      <c r="J18" s="11">
        <v>3297713285</v>
      </c>
    </row>
    <row r="19" spans="1:10" ht="12" customHeight="1" x14ac:dyDescent="0.25">
      <c r="A19" s="12" t="s">
        <v>55</v>
      </c>
      <c r="B19" s="13">
        <v>2564095609.6100001</v>
      </c>
      <c r="C19" s="13">
        <v>14560488515.219999</v>
      </c>
      <c r="D19" s="13">
        <v>17124584124.83</v>
      </c>
      <c r="E19" s="13" t="s">
        <v>417</v>
      </c>
      <c r="F19" s="13">
        <v>6022397074.1999998</v>
      </c>
      <c r="G19" s="13">
        <v>161307119.62</v>
      </c>
      <c r="H19" s="13">
        <v>4068424428.96</v>
      </c>
      <c r="I19" s="13">
        <v>738991742.15999997</v>
      </c>
      <c r="J19" s="13">
        <v>28115704489.77</v>
      </c>
    </row>
    <row r="20" spans="1:10" ht="12" customHeight="1" x14ac:dyDescent="0.25">
      <c r="A20" s="14" t="s">
        <v>419</v>
      </c>
      <c r="B20" s="15">
        <v>2046851787.4200001</v>
      </c>
      <c r="C20" s="15">
        <v>11563366768.309999</v>
      </c>
      <c r="D20" s="15">
        <v>13610218555.73</v>
      </c>
      <c r="E20" s="15" t="s">
        <v>417</v>
      </c>
      <c r="F20" s="15">
        <v>4781088394.8699999</v>
      </c>
      <c r="G20" s="15">
        <v>4691386.34</v>
      </c>
      <c r="H20" s="15">
        <v>2842528909.5300002</v>
      </c>
      <c r="I20" s="15">
        <v>14781840.33</v>
      </c>
      <c r="J20" s="15">
        <v>21253309086.799999</v>
      </c>
    </row>
    <row r="21" spans="1:10" ht="12" customHeight="1" x14ac:dyDescent="0.25">
      <c r="A21" s="3" t="str">
        <f>"FY "&amp;RIGHT(A6,4)+1</f>
        <v>FY 2026</v>
      </c>
    </row>
    <row r="22" spans="1:10" ht="12" customHeight="1" x14ac:dyDescent="0.25">
      <c r="A22" s="2" t="str">
        <f>"Oct "&amp;RIGHT(A6,4)</f>
        <v>Oct 2025</v>
      </c>
      <c r="B22" s="11">
        <v>314050780.97000003</v>
      </c>
      <c r="C22" s="11">
        <v>1768286982.78</v>
      </c>
      <c r="D22" s="11">
        <v>2082337763.75</v>
      </c>
      <c r="E22" s="11" t="s">
        <v>417</v>
      </c>
      <c r="F22" s="11">
        <v>738026879.32000005</v>
      </c>
      <c r="G22" s="11">
        <v>155241.79999999999</v>
      </c>
      <c r="H22" s="11">
        <v>405619935.56</v>
      </c>
      <c r="I22" s="11">
        <v>39468.410000000003</v>
      </c>
      <c r="J22" s="11">
        <v>3226179288.8400002</v>
      </c>
    </row>
    <row r="23" spans="1:10" ht="12" customHeight="1" x14ac:dyDescent="0.25">
      <c r="A23" s="2" t="str">
        <f>"Nov "&amp;RIGHT(A6,4)</f>
        <v>Nov 2025</v>
      </c>
      <c r="B23" s="11">
        <v>230516659.75999999</v>
      </c>
      <c r="C23" s="11">
        <v>1295586646.5999999</v>
      </c>
      <c r="D23" s="11">
        <v>1526103306.3599999</v>
      </c>
      <c r="E23" s="11" t="s">
        <v>417</v>
      </c>
      <c r="F23" s="11">
        <v>552495130.08000004</v>
      </c>
      <c r="G23" s="11">
        <v>0</v>
      </c>
      <c r="H23" s="11">
        <v>311056101.48000002</v>
      </c>
      <c r="I23" s="11">
        <v>5801.33</v>
      </c>
      <c r="J23" s="11">
        <v>2389660339.25</v>
      </c>
    </row>
    <row r="24" spans="1:10" ht="12" customHeight="1" x14ac:dyDescent="0.25">
      <c r="A24" s="2" t="str">
        <f>"Dec "&amp;RIGHT(A6,4)</f>
        <v>Dec 2025</v>
      </c>
      <c r="B24" s="11">
        <v>219276514.47</v>
      </c>
      <c r="C24" s="11">
        <v>1234579641.4000001</v>
      </c>
      <c r="D24" s="11">
        <v>1453856155.8699999</v>
      </c>
      <c r="E24" s="11" t="s">
        <v>417</v>
      </c>
      <c r="F24" s="11">
        <v>505479727.63999999</v>
      </c>
      <c r="G24" s="11">
        <v>1690519.86</v>
      </c>
      <c r="H24" s="11">
        <v>356978391.79000002</v>
      </c>
      <c r="I24" s="11">
        <v>2350327.87</v>
      </c>
      <c r="J24" s="11">
        <v>2320355123.0300002</v>
      </c>
    </row>
    <row r="25" spans="1:10" ht="12" customHeight="1" x14ac:dyDescent="0.25">
      <c r="A25" s="2" t="str">
        <f>"Jan "&amp;RIGHT(A6,4)+1</f>
        <v>Jan 2026</v>
      </c>
      <c r="B25" s="11">
        <v>244268806.08000001</v>
      </c>
      <c r="C25" s="11">
        <v>1372356836.1900001</v>
      </c>
      <c r="D25" s="11">
        <v>1616625642.27</v>
      </c>
      <c r="E25" s="11" t="s">
        <v>417</v>
      </c>
      <c r="F25" s="11">
        <v>552169806.75</v>
      </c>
      <c r="G25" s="11">
        <v>573068.81999999995</v>
      </c>
      <c r="H25" s="11">
        <v>332746795.74000001</v>
      </c>
      <c r="I25" s="11">
        <v>771677.15</v>
      </c>
      <c r="J25" s="11">
        <v>2502886990.73</v>
      </c>
    </row>
    <row r="26" spans="1:10" ht="12" customHeight="1" x14ac:dyDescent="0.25">
      <c r="A26" s="2" t="str">
        <f>"Feb "&amp;RIGHT(A6,4)+1</f>
        <v>Feb 2026</v>
      </c>
      <c r="B26" s="11">
        <v>258900054.03999999</v>
      </c>
      <c r="C26" s="11">
        <v>1463282193.71</v>
      </c>
      <c r="D26" s="11">
        <v>1722182247.75</v>
      </c>
      <c r="E26" s="11" t="s">
        <v>417</v>
      </c>
      <c r="F26" s="11">
        <v>599022618.12</v>
      </c>
      <c r="G26" s="11">
        <v>113491.39</v>
      </c>
      <c r="H26" s="11">
        <v>347964478.63</v>
      </c>
      <c r="I26" s="11">
        <v>243428.53</v>
      </c>
      <c r="J26" s="11">
        <v>2669526264.4200001</v>
      </c>
    </row>
    <row r="27" spans="1:10" ht="12" customHeight="1" x14ac:dyDescent="0.25">
      <c r="A27" s="2" t="str">
        <f>"Mar "&amp;RIGHT(A6,4)+1</f>
        <v>Mar 2026</v>
      </c>
      <c r="B27" s="11">
        <v>274922114.87</v>
      </c>
      <c r="C27" s="11">
        <v>1551769451.4100001</v>
      </c>
      <c r="D27" s="11">
        <v>1826691566.28</v>
      </c>
      <c r="E27" s="11" t="s">
        <v>417</v>
      </c>
      <c r="F27" s="11">
        <v>641421937.48000002</v>
      </c>
      <c r="G27" s="11">
        <v>167508.12</v>
      </c>
      <c r="H27" s="11">
        <v>425528802.83999997</v>
      </c>
      <c r="I27" s="11">
        <v>3626181.59</v>
      </c>
      <c r="J27" s="11">
        <v>2897435996.3099999</v>
      </c>
    </row>
    <row r="28" spans="1:10" ht="12" customHeight="1" x14ac:dyDescent="0.25">
      <c r="A28" s="2" t="str">
        <f>"Apr "&amp;RIGHT(A6,4)+1</f>
        <v>Apr 2026</v>
      </c>
      <c r="B28" s="11">
        <v>280698901.39999998</v>
      </c>
      <c r="C28" s="11">
        <v>1597218953.3199999</v>
      </c>
      <c r="D28" s="11">
        <v>1877917854.72</v>
      </c>
      <c r="E28" s="11" t="s">
        <v>417</v>
      </c>
      <c r="F28" s="11">
        <v>661988344.49000001</v>
      </c>
      <c r="G28" s="11">
        <v>32994.910000000003</v>
      </c>
      <c r="H28" s="11">
        <v>386094360.81</v>
      </c>
      <c r="I28" s="11">
        <v>53750.34</v>
      </c>
      <c r="J28" s="11">
        <v>2926087305.27</v>
      </c>
    </row>
    <row r="29" spans="1:10" ht="12" customHeight="1" x14ac:dyDescent="0.25">
      <c r="A29" s="2" t="str">
        <f>"May "&amp;RIGHT(A6,4)+1</f>
        <v>May 2026</v>
      </c>
      <c r="B29" s="11">
        <v>257425359.84</v>
      </c>
      <c r="C29" s="11">
        <v>1446965157.7</v>
      </c>
      <c r="D29" s="11">
        <v>1704390517.54</v>
      </c>
      <c r="E29" s="11" t="s">
        <v>417</v>
      </c>
      <c r="F29" s="11">
        <v>611520470.59000003</v>
      </c>
      <c r="G29" s="11">
        <v>3574703.89</v>
      </c>
      <c r="H29" s="11">
        <v>349018323.20999998</v>
      </c>
      <c r="I29" s="11">
        <v>8610872.2599999998</v>
      </c>
      <c r="J29" s="11">
        <v>2677114887.4899998</v>
      </c>
    </row>
    <row r="30" spans="1:10" ht="12" customHeight="1" x14ac:dyDescent="0.25">
      <c r="A30" s="2" t="str">
        <f>"Jun "&amp;RIGHT(A6,4)+1</f>
        <v>Jun 2026</v>
      </c>
      <c r="B30" s="11" t="s">
        <v>417</v>
      </c>
      <c r="C30" s="11" t="s">
        <v>417</v>
      </c>
      <c r="D30" s="11" t="s">
        <v>417</v>
      </c>
      <c r="E30" s="11" t="s">
        <v>417</v>
      </c>
      <c r="F30" s="11" t="s">
        <v>417</v>
      </c>
      <c r="G30" s="11" t="s">
        <v>417</v>
      </c>
      <c r="H30" s="11" t="s">
        <v>417</v>
      </c>
      <c r="I30" s="11" t="s">
        <v>417</v>
      </c>
      <c r="J30" s="11" t="s">
        <v>417</v>
      </c>
    </row>
    <row r="31" spans="1:10" ht="12" customHeight="1" x14ac:dyDescent="0.25">
      <c r="A31" s="2" t="str">
        <f>"Jul "&amp;RIGHT(A6,4)+1</f>
        <v>Jul 2026</v>
      </c>
      <c r="B31" s="11" t="s">
        <v>417</v>
      </c>
      <c r="C31" s="11" t="s">
        <v>417</v>
      </c>
      <c r="D31" s="11" t="s">
        <v>417</v>
      </c>
      <c r="E31" s="11" t="s">
        <v>417</v>
      </c>
      <c r="F31" s="11" t="s">
        <v>417</v>
      </c>
      <c r="G31" s="11" t="s">
        <v>417</v>
      </c>
      <c r="H31" s="11" t="s">
        <v>417</v>
      </c>
      <c r="I31" s="11" t="s">
        <v>417</v>
      </c>
      <c r="J31" s="11" t="s">
        <v>417</v>
      </c>
    </row>
    <row r="32" spans="1:10" ht="12" customHeight="1" x14ac:dyDescent="0.25">
      <c r="A32" s="2" t="str">
        <f>"Aug "&amp;RIGHT(A6,4)+1</f>
        <v>Aug 2026</v>
      </c>
      <c r="B32" s="11" t="s">
        <v>417</v>
      </c>
      <c r="C32" s="11" t="s">
        <v>417</v>
      </c>
      <c r="D32" s="11" t="s">
        <v>417</v>
      </c>
      <c r="E32" s="11" t="s">
        <v>417</v>
      </c>
      <c r="F32" s="11" t="s">
        <v>417</v>
      </c>
      <c r="G32" s="11" t="s">
        <v>417</v>
      </c>
      <c r="H32" s="11" t="s">
        <v>417</v>
      </c>
      <c r="I32" s="11" t="s">
        <v>417</v>
      </c>
      <c r="J32" s="11" t="s">
        <v>417</v>
      </c>
    </row>
    <row r="33" spans="1:10" ht="12" customHeight="1" x14ac:dyDescent="0.25">
      <c r="A33" s="2" t="str">
        <f>"Sep "&amp;RIGHT(A6,4)+1</f>
        <v>Sep 2026</v>
      </c>
      <c r="B33" s="11" t="s">
        <v>417</v>
      </c>
      <c r="C33" s="11" t="s">
        <v>417</v>
      </c>
      <c r="D33" s="11" t="s">
        <v>417</v>
      </c>
      <c r="E33" s="11" t="s">
        <v>417</v>
      </c>
      <c r="F33" s="11" t="s">
        <v>417</v>
      </c>
      <c r="G33" s="11" t="s">
        <v>417</v>
      </c>
      <c r="H33" s="11" t="s">
        <v>417</v>
      </c>
      <c r="I33" s="11" t="s">
        <v>417</v>
      </c>
      <c r="J33" s="11" t="s">
        <v>417</v>
      </c>
    </row>
    <row r="34" spans="1:10" ht="12" customHeight="1" x14ac:dyDescent="0.25">
      <c r="A34" s="12" t="s">
        <v>55</v>
      </c>
      <c r="B34" s="13">
        <v>2080059191.4300001</v>
      </c>
      <c r="C34" s="13">
        <v>11730045863.110001</v>
      </c>
      <c r="D34" s="13">
        <v>13810105054.540001</v>
      </c>
      <c r="E34" s="13" t="s">
        <v>417</v>
      </c>
      <c r="F34" s="13">
        <v>4862124914.4700003</v>
      </c>
      <c r="G34" s="13">
        <v>6307528.79</v>
      </c>
      <c r="H34" s="13">
        <v>2915007190.0599999</v>
      </c>
      <c r="I34" s="13">
        <v>15701507.48</v>
      </c>
      <c r="J34" s="13">
        <v>21609246195.34</v>
      </c>
    </row>
    <row r="35" spans="1:10" ht="12" customHeight="1" x14ac:dyDescent="0.25">
      <c r="A35" s="14" t="str">
        <f>"Total "&amp;MID(A20,7,LEN(A20)-13)&amp;" Months"</f>
        <v>Total 8 Months</v>
      </c>
      <c r="B35" s="15">
        <v>2080059191.4300001</v>
      </c>
      <c r="C35" s="15">
        <v>11730045863.110001</v>
      </c>
      <c r="D35" s="15">
        <v>13810105054.540001</v>
      </c>
      <c r="E35" s="15" t="s">
        <v>417</v>
      </c>
      <c r="F35" s="15">
        <v>4862124914.4700003</v>
      </c>
      <c r="G35" s="15">
        <v>6307528.79</v>
      </c>
      <c r="H35" s="15">
        <v>2915007190.0599999</v>
      </c>
      <c r="I35" s="15">
        <v>15701507.48</v>
      </c>
      <c r="J35" s="15">
        <v>21609246195.34</v>
      </c>
    </row>
    <row r="36" spans="1:10" ht="12" customHeight="1" x14ac:dyDescent="0.25">
      <c r="A36" s="78"/>
      <c r="B36" s="78"/>
      <c r="C36" s="78"/>
      <c r="D36" s="78"/>
      <c r="E36" s="78"/>
      <c r="F36" s="78"/>
      <c r="G36" s="78"/>
      <c r="H36" s="78"/>
      <c r="I36" s="78"/>
    </row>
    <row r="37" spans="1:10" ht="70.05" customHeight="1" x14ac:dyDescent="0.25">
      <c r="A37" s="118" t="s">
        <v>432</v>
      </c>
      <c r="B37" s="118"/>
      <c r="C37" s="118"/>
      <c r="D37" s="118"/>
      <c r="E37" s="118"/>
      <c r="F37" s="118"/>
      <c r="G37" s="118"/>
      <c r="H37" s="118"/>
      <c r="I37" s="118"/>
      <c r="J37" s="118"/>
    </row>
  </sheetData>
  <mergeCells count="13">
    <mergeCell ref="B5:J5"/>
    <mergeCell ref="A36:I36"/>
    <mergeCell ref="A37:J37"/>
    <mergeCell ref="J3:J4"/>
    <mergeCell ref="A1:I1"/>
    <mergeCell ref="A2:I2"/>
    <mergeCell ref="I3:I4"/>
    <mergeCell ref="A3:A4"/>
    <mergeCell ref="B3:D3"/>
    <mergeCell ref="E3:E4"/>
    <mergeCell ref="F3:F4"/>
    <mergeCell ref="G3:G4"/>
    <mergeCell ref="H3:H4"/>
  </mergeCells>
  <phoneticPr fontId="0" type="noConversion"/>
  <pageMargins left="0.75" right="0.5" top="0.75" bottom="0.5" header="0.5" footer="0.25"/>
  <pageSetup orientation="landscape"/>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pageSetUpPr fitToPage="1"/>
  </sheetPr>
  <dimension ref="A1:R37"/>
  <sheetViews>
    <sheetView showGridLines="0" zoomScaleNormal="100" workbookViewId="0">
      <selection sqref="A1:H1"/>
    </sheetView>
  </sheetViews>
  <sheetFormatPr defaultRowHeight="13.2" x14ac:dyDescent="0.25"/>
  <cols>
    <col min="1" max="6" width="11.44140625" customWidth="1"/>
    <col min="7" max="7" width="12.21875" customWidth="1"/>
    <col min="8" max="9" width="11.44140625" customWidth="1"/>
    <col min="14" max="14" width="8.77734375" customWidth="1"/>
  </cols>
  <sheetData>
    <row r="1" spans="1:18" ht="12" customHeight="1" x14ac:dyDescent="0.25">
      <c r="A1" s="79" t="s">
        <v>439</v>
      </c>
      <c r="B1" s="79"/>
      <c r="C1" s="79"/>
      <c r="D1" s="79"/>
      <c r="E1" s="79"/>
      <c r="F1" s="79"/>
      <c r="G1" s="79"/>
      <c r="H1" s="79"/>
      <c r="I1" s="75">
        <v>46248</v>
      </c>
      <c r="J1" s="89"/>
      <c r="K1" s="89"/>
      <c r="L1" s="89"/>
      <c r="M1" s="89"/>
      <c r="N1" s="89"/>
      <c r="O1" s="89"/>
      <c r="P1" s="89"/>
      <c r="Q1" s="89"/>
      <c r="R1" s="119"/>
    </row>
    <row r="2" spans="1:18" ht="12" customHeight="1" x14ac:dyDescent="0.25">
      <c r="A2" s="81" t="s">
        <v>220</v>
      </c>
      <c r="B2" s="81"/>
      <c r="C2" s="81"/>
      <c r="D2" s="81"/>
      <c r="E2" s="81"/>
      <c r="F2" s="81"/>
      <c r="G2" s="81"/>
      <c r="H2" s="81"/>
      <c r="I2" s="1"/>
    </row>
    <row r="3" spans="1:18" ht="24" customHeight="1" x14ac:dyDescent="0.25">
      <c r="A3" s="83" t="s">
        <v>50</v>
      </c>
      <c r="B3" s="85" t="s">
        <v>132</v>
      </c>
      <c r="C3" s="85" t="s">
        <v>19</v>
      </c>
      <c r="D3" s="85" t="s">
        <v>133</v>
      </c>
      <c r="E3" s="85" t="s">
        <v>134</v>
      </c>
      <c r="F3" s="85" t="s">
        <v>135</v>
      </c>
      <c r="G3" s="85" t="s">
        <v>221</v>
      </c>
      <c r="H3" s="85" t="s">
        <v>222</v>
      </c>
      <c r="I3" s="90" t="s">
        <v>138</v>
      </c>
    </row>
    <row r="4" spans="1:18" ht="24" customHeight="1" x14ac:dyDescent="0.25">
      <c r="A4" s="84"/>
      <c r="B4" s="86"/>
      <c r="C4" s="86"/>
      <c r="D4" s="86"/>
      <c r="E4" s="86"/>
      <c r="F4" s="86"/>
      <c r="G4" s="86"/>
      <c r="H4" s="86"/>
      <c r="I4" s="87"/>
    </row>
    <row r="5" spans="1:18" ht="12" customHeight="1" x14ac:dyDescent="0.25">
      <c r="A5" s="1"/>
      <c r="B5" s="78" t="str">
        <f>REPT("-",90)&amp;" Dollars "&amp;REPT("-",94)</f>
        <v>------------------------------------------------------------------------------------------ Dollars ----------------------------------------------------------------------------------------------</v>
      </c>
      <c r="C5" s="78"/>
      <c r="D5" s="78"/>
      <c r="E5" s="78"/>
      <c r="F5" s="78"/>
      <c r="G5" s="78"/>
      <c r="H5" s="78"/>
      <c r="I5" s="78"/>
    </row>
    <row r="6" spans="1:18" ht="12" customHeight="1" x14ac:dyDescent="0.25">
      <c r="A6" s="3" t="s">
        <v>418</v>
      </c>
    </row>
    <row r="7" spans="1:18" ht="12" customHeight="1" x14ac:dyDescent="0.25">
      <c r="A7" s="2" t="str">
        <f>"Oct "&amp;RIGHT(A6,4)-1</f>
        <v>Oct 2024</v>
      </c>
      <c r="B7" s="11">
        <v>2242758622.9699998</v>
      </c>
      <c r="C7" s="11" t="s">
        <v>417</v>
      </c>
      <c r="D7" s="11">
        <v>712095520.85000002</v>
      </c>
      <c r="E7" s="11">
        <v>387883485.20999998</v>
      </c>
      <c r="F7" s="11">
        <v>556347.93999999994</v>
      </c>
      <c r="G7" s="11" t="s">
        <v>417</v>
      </c>
      <c r="H7" s="11" t="s">
        <v>417</v>
      </c>
      <c r="I7" s="11">
        <v>3343293976.9699998</v>
      </c>
    </row>
    <row r="8" spans="1:18" ht="12" customHeight="1" x14ac:dyDescent="0.25">
      <c r="A8" s="2" t="str">
        <f>"Nov "&amp;RIGHT(A6,4)-1</f>
        <v>Nov 2024</v>
      </c>
      <c r="B8" s="11">
        <v>1717289007.97</v>
      </c>
      <c r="C8" s="11" t="s">
        <v>417</v>
      </c>
      <c r="D8" s="11">
        <v>557818251.32000005</v>
      </c>
      <c r="E8" s="11">
        <v>311241482.48000002</v>
      </c>
      <c r="F8" s="11">
        <v>72573.600000000006</v>
      </c>
      <c r="G8" s="11" t="s">
        <v>417</v>
      </c>
      <c r="H8" s="11" t="s">
        <v>417</v>
      </c>
      <c r="I8" s="11">
        <v>2586421315.3699999</v>
      </c>
    </row>
    <row r="9" spans="1:18" ht="12" customHeight="1" x14ac:dyDescent="0.25">
      <c r="A9" s="2" t="str">
        <f>"Dec "&amp;RIGHT(A6,4)-1</f>
        <v>Dec 2024</v>
      </c>
      <c r="B9" s="11">
        <v>1550099160.3399999</v>
      </c>
      <c r="C9" s="11" t="s">
        <v>417</v>
      </c>
      <c r="D9" s="11">
        <v>495032489.94999999</v>
      </c>
      <c r="E9" s="11">
        <v>372669617.10000002</v>
      </c>
      <c r="F9" s="11">
        <v>2859572.08</v>
      </c>
      <c r="G9" s="11">
        <v>52039688</v>
      </c>
      <c r="H9" s="11">
        <v>96790678</v>
      </c>
      <c r="I9" s="11">
        <v>2569491205.4699998</v>
      </c>
    </row>
    <row r="10" spans="1:18" ht="12" customHeight="1" x14ac:dyDescent="0.25">
      <c r="A10" s="2" t="str">
        <f>"Jan "&amp;RIGHT(A6,4)</f>
        <v>Jan 2025</v>
      </c>
      <c r="B10" s="11">
        <v>1798077065</v>
      </c>
      <c r="C10" s="11" t="s">
        <v>417</v>
      </c>
      <c r="D10" s="11">
        <v>553132356.5</v>
      </c>
      <c r="E10" s="11">
        <v>336182160.82999998</v>
      </c>
      <c r="F10" s="11">
        <v>180232.45</v>
      </c>
      <c r="G10" s="11" t="s">
        <v>417</v>
      </c>
      <c r="H10" s="11" t="s">
        <v>417</v>
      </c>
      <c r="I10" s="11">
        <v>2687571814.7800002</v>
      </c>
    </row>
    <row r="11" spans="1:18" ht="12" customHeight="1" x14ac:dyDescent="0.25">
      <c r="A11" s="2" t="str">
        <f>"Feb "&amp;RIGHT(A6,4)</f>
        <v>Feb 2025</v>
      </c>
      <c r="B11" s="11">
        <v>1819983724.4200001</v>
      </c>
      <c r="C11" s="11" t="s">
        <v>417</v>
      </c>
      <c r="D11" s="11">
        <v>581974493.48000002</v>
      </c>
      <c r="E11" s="11">
        <v>336176163.93000001</v>
      </c>
      <c r="F11" s="11">
        <v>318835.65999999997</v>
      </c>
      <c r="G11" s="11" t="s">
        <v>417</v>
      </c>
      <c r="H11" s="11" t="s">
        <v>417</v>
      </c>
      <c r="I11" s="11">
        <v>2738453217.4899998</v>
      </c>
    </row>
    <row r="12" spans="1:18" ht="12" customHeight="1" x14ac:dyDescent="0.25">
      <c r="A12" s="2" t="str">
        <f>"Mar "&amp;RIGHT(A6,4)</f>
        <v>Mar 2025</v>
      </c>
      <c r="B12" s="11">
        <v>1832214069.6300001</v>
      </c>
      <c r="C12" s="11" t="s">
        <v>417</v>
      </c>
      <c r="D12" s="11">
        <v>604275892.91999996</v>
      </c>
      <c r="E12" s="11">
        <v>441161537.19999999</v>
      </c>
      <c r="F12" s="11">
        <v>2982841.27</v>
      </c>
      <c r="G12" s="11">
        <v>66211517</v>
      </c>
      <c r="H12" s="11">
        <v>54010920</v>
      </c>
      <c r="I12" s="11">
        <v>3000856778.02</v>
      </c>
    </row>
    <row r="13" spans="1:18" ht="12" customHeight="1" x14ac:dyDescent="0.25">
      <c r="A13" s="2" t="str">
        <f>"Apr "&amp;RIGHT(A6,4)</f>
        <v>Apr 2025</v>
      </c>
      <c r="B13" s="11">
        <v>1927458517.0999999</v>
      </c>
      <c r="C13" s="11" t="s">
        <v>417</v>
      </c>
      <c r="D13" s="11">
        <v>648407472.25999999</v>
      </c>
      <c r="E13" s="11">
        <v>378963863.79000002</v>
      </c>
      <c r="F13" s="11">
        <v>385938.97</v>
      </c>
      <c r="G13" s="11" t="s">
        <v>417</v>
      </c>
      <c r="H13" s="11" t="s">
        <v>417</v>
      </c>
      <c r="I13" s="11">
        <v>2955215792.1199999</v>
      </c>
    </row>
    <row r="14" spans="1:18" ht="12" customHeight="1" x14ac:dyDescent="0.25">
      <c r="A14" s="2" t="str">
        <f>"May "&amp;RIGHT(A6,4)</f>
        <v>May 2025</v>
      </c>
      <c r="B14" s="11">
        <v>1812815739.04</v>
      </c>
      <c r="C14" s="11" t="s">
        <v>417</v>
      </c>
      <c r="D14" s="11">
        <v>629929561.35000002</v>
      </c>
      <c r="E14" s="11">
        <v>358906351.81</v>
      </c>
      <c r="F14" s="11">
        <v>7940795.8099999996</v>
      </c>
      <c r="G14" s="11" t="s">
        <v>417</v>
      </c>
      <c r="H14" s="11" t="s">
        <v>417</v>
      </c>
      <c r="I14" s="11">
        <v>2809592448.0100002</v>
      </c>
    </row>
    <row r="15" spans="1:18" ht="12" customHeight="1" x14ac:dyDescent="0.25">
      <c r="A15" s="2" t="str">
        <f>"Jun "&amp;RIGHT(A6,4)</f>
        <v>Jun 2025</v>
      </c>
      <c r="B15" s="11">
        <v>430922764.32999998</v>
      </c>
      <c r="C15" s="11" t="s">
        <v>417</v>
      </c>
      <c r="D15" s="11">
        <v>157526690.06</v>
      </c>
      <c r="E15" s="11">
        <v>330552383.56</v>
      </c>
      <c r="F15" s="11">
        <v>244288014.81999999</v>
      </c>
      <c r="G15" s="11">
        <v>74978362</v>
      </c>
      <c r="H15" s="11">
        <v>52979699</v>
      </c>
      <c r="I15" s="11">
        <v>1291247913.77</v>
      </c>
    </row>
    <row r="16" spans="1:18" ht="12" customHeight="1" x14ac:dyDescent="0.25">
      <c r="A16" s="2" t="str">
        <f>"Jul "&amp;RIGHT(A6,4)</f>
        <v>Jul 2025</v>
      </c>
      <c r="B16" s="11">
        <v>265702472.27500001</v>
      </c>
      <c r="C16" s="11" t="s">
        <v>417</v>
      </c>
      <c r="D16" s="11">
        <v>40779442.100000001</v>
      </c>
      <c r="E16" s="11">
        <v>246588160.5</v>
      </c>
      <c r="F16" s="11">
        <v>320645316.02999997</v>
      </c>
      <c r="G16" s="11" t="s">
        <v>417</v>
      </c>
      <c r="H16" s="11" t="s">
        <v>417</v>
      </c>
      <c r="I16" s="11">
        <v>873715390.90499997</v>
      </c>
    </row>
    <row r="17" spans="1:9" ht="12" customHeight="1" x14ac:dyDescent="0.25">
      <c r="A17" s="2" t="str">
        <f>"Aug "&amp;RIGHT(A6,4)</f>
        <v>Aug 2025</v>
      </c>
      <c r="B17" s="11">
        <v>1246587379.5999999</v>
      </c>
      <c r="C17" s="11" t="s">
        <v>417</v>
      </c>
      <c r="D17" s="11">
        <v>359481086.44</v>
      </c>
      <c r="E17" s="11">
        <v>286377989.67000002</v>
      </c>
      <c r="F17" s="11">
        <v>86667319.540000007</v>
      </c>
      <c r="G17" s="11" t="s">
        <v>417</v>
      </c>
      <c r="H17" s="11" t="s">
        <v>417</v>
      </c>
      <c r="I17" s="11">
        <v>1979113775.25</v>
      </c>
    </row>
    <row r="18" spans="1:9" ht="12" customHeight="1" x14ac:dyDescent="0.25">
      <c r="A18" s="2" t="str">
        <f>"Sep "&amp;RIGHT(A6,4)</f>
        <v>Sep 2025</v>
      </c>
      <c r="B18" s="11">
        <v>2253489614.46</v>
      </c>
      <c r="C18" s="11" t="s">
        <v>417</v>
      </c>
      <c r="D18" s="11">
        <v>730136588.70000005</v>
      </c>
      <c r="E18" s="11">
        <v>470279612.99000001</v>
      </c>
      <c r="F18" s="11">
        <v>72962185.909999996</v>
      </c>
      <c r="G18" s="11">
        <v>221750773</v>
      </c>
      <c r="H18" s="11">
        <v>41477155</v>
      </c>
      <c r="I18" s="11">
        <v>3790095930.0599999</v>
      </c>
    </row>
    <row r="19" spans="1:9" ht="12" customHeight="1" x14ac:dyDescent="0.25">
      <c r="A19" s="12" t="s">
        <v>55</v>
      </c>
      <c r="B19" s="13">
        <v>18897398137.134998</v>
      </c>
      <c r="C19" s="13" t="s">
        <v>417</v>
      </c>
      <c r="D19" s="13">
        <v>6070589845.9300003</v>
      </c>
      <c r="E19" s="13">
        <v>4256982809.0700002</v>
      </c>
      <c r="F19" s="13">
        <v>739859974.08000004</v>
      </c>
      <c r="G19" s="13">
        <v>414980340</v>
      </c>
      <c r="H19" s="13">
        <v>245258452</v>
      </c>
      <c r="I19" s="13">
        <v>30625069558.215</v>
      </c>
    </row>
    <row r="20" spans="1:9" ht="12" customHeight="1" x14ac:dyDescent="0.25">
      <c r="A20" s="14" t="s">
        <v>419</v>
      </c>
      <c r="B20" s="15">
        <v>14700695906.469999</v>
      </c>
      <c r="C20" s="15" t="s">
        <v>417</v>
      </c>
      <c r="D20" s="15">
        <v>4782666038.6300001</v>
      </c>
      <c r="E20" s="15">
        <v>2923184662.3499999</v>
      </c>
      <c r="F20" s="15">
        <v>15297137.779999999</v>
      </c>
      <c r="G20" s="15">
        <v>118251205</v>
      </c>
      <c r="H20" s="15">
        <v>150801598</v>
      </c>
      <c r="I20" s="15">
        <v>22690896548.23</v>
      </c>
    </row>
    <row r="21" spans="1:9" ht="12" customHeight="1" x14ac:dyDescent="0.25">
      <c r="A21" s="3" t="str">
        <f>"FY "&amp;RIGHT(A6,4)+1</f>
        <v>FY 2026</v>
      </c>
    </row>
    <row r="22" spans="1:9" ht="12" customHeight="1" x14ac:dyDescent="0.25">
      <c r="A22" s="2" t="str">
        <f>"Oct "&amp;RIGHT(A6,4)</f>
        <v>Oct 2025</v>
      </c>
      <c r="B22" s="11">
        <v>2320767093.2849998</v>
      </c>
      <c r="C22" s="11" t="s">
        <v>417</v>
      </c>
      <c r="D22" s="11">
        <v>738079699.36000001</v>
      </c>
      <c r="E22" s="11">
        <v>406022877.00999999</v>
      </c>
      <c r="F22" s="11">
        <v>39468.410000000003</v>
      </c>
      <c r="G22" s="11" t="s">
        <v>417</v>
      </c>
      <c r="H22" s="11" t="s">
        <v>417</v>
      </c>
      <c r="I22" s="11">
        <v>3464909138.0650001</v>
      </c>
    </row>
    <row r="23" spans="1:9" ht="12" customHeight="1" x14ac:dyDescent="0.25">
      <c r="A23" s="2" t="str">
        <f>"Nov "&amp;RIGHT(A6,4)</f>
        <v>Nov 2025</v>
      </c>
      <c r="B23" s="11">
        <v>1704237567.345</v>
      </c>
      <c r="C23" s="11" t="s">
        <v>417</v>
      </c>
      <c r="D23" s="11">
        <v>552495130.08000004</v>
      </c>
      <c r="E23" s="11">
        <v>311102796.27999997</v>
      </c>
      <c r="F23" s="11">
        <v>10237.969999999999</v>
      </c>
      <c r="G23" s="11" t="s">
        <v>417</v>
      </c>
      <c r="H23" s="11" t="s">
        <v>417</v>
      </c>
      <c r="I23" s="11">
        <v>2567845731.6750002</v>
      </c>
    </row>
    <row r="24" spans="1:9" ht="12" customHeight="1" x14ac:dyDescent="0.25">
      <c r="A24" s="2" t="str">
        <f>"Dec "&amp;RIGHT(A6,4)</f>
        <v>Dec 2025</v>
      </c>
      <c r="B24" s="11">
        <v>1593198801.9100001</v>
      </c>
      <c r="C24" s="11" t="s">
        <v>417</v>
      </c>
      <c r="D24" s="11">
        <v>506122579.81999999</v>
      </c>
      <c r="E24" s="11">
        <v>388394821.69</v>
      </c>
      <c r="F24" s="11">
        <v>2354019.69</v>
      </c>
      <c r="G24" s="11">
        <v>50639271</v>
      </c>
      <c r="H24" s="11">
        <v>103451576</v>
      </c>
      <c r="I24" s="11">
        <v>2644161070.1100001</v>
      </c>
    </row>
    <row r="25" spans="1:9" ht="12" customHeight="1" x14ac:dyDescent="0.25">
      <c r="A25" s="2" t="str">
        <f>"Jan "&amp;RIGHT(A6,4)+1</f>
        <v>Jan 2026</v>
      </c>
      <c r="B25" s="11">
        <v>1771087328.585</v>
      </c>
      <c r="C25" s="11" t="s">
        <v>417</v>
      </c>
      <c r="D25" s="11">
        <v>552368251.95000005</v>
      </c>
      <c r="E25" s="11">
        <v>332779706.29000002</v>
      </c>
      <c r="F25" s="11">
        <v>909278.01</v>
      </c>
      <c r="G25" s="11" t="s">
        <v>417</v>
      </c>
      <c r="H25" s="11" t="s">
        <v>417</v>
      </c>
      <c r="I25" s="11">
        <v>2657144564.835</v>
      </c>
    </row>
    <row r="26" spans="1:9" ht="12" customHeight="1" x14ac:dyDescent="0.25">
      <c r="A26" s="2" t="str">
        <f>"Feb "&amp;RIGHT(A6,4)+1</f>
        <v>Feb 2026</v>
      </c>
      <c r="B26" s="11">
        <v>1846810725.665</v>
      </c>
      <c r="C26" s="11" t="s">
        <v>417</v>
      </c>
      <c r="D26" s="11">
        <v>599056257.60000002</v>
      </c>
      <c r="E26" s="11">
        <v>347985326.56</v>
      </c>
      <c r="F26" s="11">
        <v>243428.53</v>
      </c>
      <c r="G26" s="11" t="s">
        <v>417</v>
      </c>
      <c r="H26" s="11" t="s">
        <v>417</v>
      </c>
      <c r="I26" s="11">
        <v>2794095738.355</v>
      </c>
    </row>
    <row r="27" spans="1:9" ht="12" customHeight="1" x14ac:dyDescent="0.25">
      <c r="A27" s="2" t="str">
        <f>"Mar "&amp;RIGHT(A6,4)+1</f>
        <v>Mar 2026</v>
      </c>
      <c r="B27" s="11">
        <v>1921418563.4749999</v>
      </c>
      <c r="C27" s="11" t="s">
        <v>417</v>
      </c>
      <c r="D27" s="11">
        <v>641476014.27999997</v>
      </c>
      <c r="E27" s="11">
        <v>476173489.54000002</v>
      </c>
      <c r="F27" s="11">
        <v>3690064.94</v>
      </c>
      <c r="G27" s="11">
        <v>58707350</v>
      </c>
      <c r="H27" s="11">
        <v>47191528</v>
      </c>
      <c r="I27" s="11">
        <v>3148657010.2350001</v>
      </c>
    </row>
    <row r="28" spans="1:9" ht="12" customHeight="1" x14ac:dyDescent="0.25">
      <c r="A28" s="2" t="str">
        <f>"Apr "&amp;RIGHT(A6,4)+1</f>
        <v>Apr 2026</v>
      </c>
      <c r="B28" s="11">
        <v>1967226495.1600001</v>
      </c>
      <c r="C28" s="11" t="s">
        <v>417</v>
      </c>
      <c r="D28" s="11">
        <v>661994265.28999996</v>
      </c>
      <c r="E28" s="11">
        <v>386140891.25999999</v>
      </c>
      <c r="F28" s="11">
        <v>183316.43</v>
      </c>
      <c r="G28" s="11" t="s">
        <v>417</v>
      </c>
      <c r="H28" s="11" t="s">
        <v>417</v>
      </c>
      <c r="I28" s="11">
        <v>3015544968.1399999</v>
      </c>
    </row>
    <row r="29" spans="1:9" ht="12" customHeight="1" x14ac:dyDescent="0.25">
      <c r="A29" s="2" t="str">
        <f>"May "&amp;RIGHT(A6,4)+1</f>
        <v>May 2026</v>
      </c>
      <c r="B29" s="11">
        <v>1761249716.8399999</v>
      </c>
      <c r="C29" s="11" t="s">
        <v>417</v>
      </c>
      <c r="D29" s="11">
        <v>612740138.16999996</v>
      </c>
      <c r="E29" s="11">
        <v>349018323.20999998</v>
      </c>
      <c r="F29" s="11">
        <v>8611725.3000000007</v>
      </c>
      <c r="G29" s="11" t="s">
        <v>417</v>
      </c>
      <c r="H29" s="11" t="s">
        <v>417</v>
      </c>
      <c r="I29" s="11">
        <v>2731619903.52</v>
      </c>
    </row>
    <row r="30" spans="1:9" ht="12" customHeight="1" x14ac:dyDescent="0.25">
      <c r="A30" s="2" t="str">
        <f>"Jun "&amp;RIGHT(A6,4)+1</f>
        <v>Jun 2026</v>
      </c>
      <c r="B30" s="11" t="s">
        <v>417</v>
      </c>
      <c r="C30" s="11" t="s">
        <v>417</v>
      </c>
      <c r="D30" s="11" t="s">
        <v>417</v>
      </c>
      <c r="E30" s="11" t="s">
        <v>417</v>
      </c>
      <c r="F30" s="11" t="s">
        <v>417</v>
      </c>
      <c r="G30" s="11" t="s">
        <v>417</v>
      </c>
      <c r="H30" s="11" t="s">
        <v>417</v>
      </c>
      <c r="I30" s="11" t="s">
        <v>417</v>
      </c>
    </row>
    <row r="31" spans="1:9" ht="12" customHeight="1" x14ac:dyDescent="0.25">
      <c r="A31" s="2" t="str">
        <f>"Jul "&amp;RIGHT(A6,4)+1</f>
        <v>Jul 2026</v>
      </c>
      <c r="B31" s="11" t="s">
        <v>417</v>
      </c>
      <c r="C31" s="11" t="s">
        <v>417</v>
      </c>
      <c r="D31" s="11" t="s">
        <v>417</v>
      </c>
      <c r="E31" s="11" t="s">
        <v>417</v>
      </c>
      <c r="F31" s="11" t="s">
        <v>417</v>
      </c>
      <c r="G31" s="11" t="s">
        <v>417</v>
      </c>
      <c r="H31" s="11" t="s">
        <v>417</v>
      </c>
      <c r="I31" s="11" t="s">
        <v>417</v>
      </c>
    </row>
    <row r="32" spans="1:9" ht="12" customHeight="1" x14ac:dyDescent="0.25">
      <c r="A32" s="2" t="str">
        <f>"Aug "&amp;RIGHT(A6,4)+1</f>
        <v>Aug 2026</v>
      </c>
      <c r="B32" s="11" t="s">
        <v>417</v>
      </c>
      <c r="C32" s="11" t="s">
        <v>417</v>
      </c>
      <c r="D32" s="11" t="s">
        <v>417</v>
      </c>
      <c r="E32" s="11" t="s">
        <v>417</v>
      </c>
      <c r="F32" s="11" t="s">
        <v>417</v>
      </c>
      <c r="G32" s="11" t="s">
        <v>417</v>
      </c>
      <c r="H32" s="11" t="s">
        <v>417</v>
      </c>
      <c r="I32" s="11" t="s">
        <v>417</v>
      </c>
    </row>
    <row r="33" spans="1:9" ht="12" customHeight="1" x14ac:dyDescent="0.25">
      <c r="A33" s="2" t="str">
        <f>"Sep "&amp;RIGHT(A6,4)+1</f>
        <v>Sep 2026</v>
      </c>
      <c r="B33" s="11" t="s">
        <v>417</v>
      </c>
      <c r="C33" s="11" t="s">
        <v>417</v>
      </c>
      <c r="D33" s="11" t="s">
        <v>417</v>
      </c>
      <c r="E33" s="11" t="s">
        <v>417</v>
      </c>
      <c r="F33" s="11" t="s">
        <v>417</v>
      </c>
      <c r="G33" s="11" t="s">
        <v>417</v>
      </c>
      <c r="H33" s="11" t="s">
        <v>417</v>
      </c>
      <c r="I33" s="11" t="s">
        <v>417</v>
      </c>
    </row>
    <row r="34" spans="1:9" ht="12" customHeight="1" x14ac:dyDescent="0.25">
      <c r="A34" s="12" t="s">
        <v>55</v>
      </c>
      <c r="B34" s="13">
        <v>14885996292.264999</v>
      </c>
      <c r="C34" s="13" t="s">
        <v>417</v>
      </c>
      <c r="D34" s="13">
        <v>4864332336.5500002</v>
      </c>
      <c r="E34" s="13">
        <v>2997618231.8400002</v>
      </c>
      <c r="F34" s="13">
        <v>16041539.279999999</v>
      </c>
      <c r="G34" s="13">
        <v>109346621</v>
      </c>
      <c r="H34" s="13">
        <v>150643104</v>
      </c>
      <c r="I34" s="13">
        <v>23023978124.935001</v>
      </c>
    </row>
    <row r="35" spans="1:9" ht="12" customHeight="1" x14ac:dyDescent="0.25">
      <c r="A35" s="14" t="str">
        <f>"Total "&amp;MID(A20,7,LEN(A20)-13)&amp;" Months"</f>
        <v>Total 8 Months</v>
      </c>
      <c r="B35" s="15">
        <v>14885996292.264999</v>
      </c>
      <c r="C35" s="15" t="s">
        <v>417</v>
      </c>
      <c r="D35" s="15">
        <v>4864332336.5500002</v>
      </c>
      <c r="E35" s="15">
        <v>2997618231.8400002</v>
      </c>
      <c r="F35" s="15">
        <v>16041539.279999999</v>
      </c>
      <c r="G35" s="15">
        <v>109346621</v>
      </c>
      <c r="H35" s="15">
        <v>150643104</v>
      </c>
      <c r="I35" s="15">
        <v>23023978124.935001</v>
      </c>
    </row>
    <row r="36" spans="1:9" ht="12" customHeight="1" x14ac:dyDescent="0.25">
      <c r="A36" s="78"/>
      <c r="B36" s="78"/>
      <c r="C36" s="78"/>
      <c r="D36" s="78"/>
      <c r="E36" s="78"/>
      <c r="F36" s="78"/>
      <c r="G36" s="78"/>
      <c r="H36" s="78"/>
    </row>
    <row r="37" spans="1:9" ht="333" customHeight="1" x14ac:dyDescent="0.25">
      <c r="A37" s="89" t="s">
        <v>413</v>
      </c>
      <c r="B37" s="89"/>
      <c r="C37" s="89"/>
      <c r="D37" s="89"/>
      <c r="E37" s="89"/>
      <c r="F37" s="89"/>
      <c r="G37" s="89"/>
      <c r="H37" s="89"/>
      <c r="I37" s="119"/>
    </row>
  </sheetData>
  <mergeCells count="15">
    <mergeCell ref="J1:R1"/>
    <mergeCell ref="B5:I5"/>
    <mergeCell ref="A36:H36"/>
    <mergeCell ref="A37:I37"/>
    <mergeCell ref="A1:H1"/>
    <mergeCell ref="A2:H2"/>
    <mergeCell ref="A3:A4"/>
    <mergeCell ref="B3:B4"/>
    <mergeCell ref="C3:C4"/>
    <mergeCell ref="D3:D4"/>
    <mergeCell ref="E3:E4"/>
    <mergeCell ref="F3:F4"/>
    <mergeCell ref="G3:G4"/>
    <mergeCell ref="H3:H4"/>
    <mergeCell ref="I3:I4"/>
  </mergeCells>
  <phoneticPr fontId="0" type="noConversion"/>
  <pageMargins left="0.75" right="0.5" top="0.75" bottom="0.5" header="0.5" footer="0.25"/>
  <pageSetup scale="9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42"/>
  <sheetViews>
    <sheetView showGridLines="0" workbookViewId="0">
      <selection sqref="A1:J1"/>
    </sheetView>
  </sheetViews>
  <sheetFormatPr defaultRowHeight="13.2" x14ac:dyDescent="0.25"/>
  <cols>
    <col min="1" max="1" width="11.44140625" customWidth="1"/>
    <col min="2" max="2" width="19.21875" bestFit="1" customWidth="1"/>
    <col min="3" max="7" width="11.44140625" customWidth="1"/>
    <col min="8" max="8" width="12.44140625" customWidth="1"/>
    <col min="9" max="9" width="11.44140625" customWidth="1"/>
    <col min="10" max="11" width="15.77734375" customWidth="1"/>
  </cols>
  <sheetData>
    <row r="1" spans="1:11" ht="12" customHeight="1" x14ac:dyDescent="0.25">
      <c r="A1" s="79" t="s">
        <v>438</v>
      </c>
      <c r="B1" s="79"/>
      <c r="C1" s="79"/>
      <c r="D1" s="79"/>
      <c r="E1" s="79"/>
      <c r="F1" s="79"/>
      <c r="G1" s="79"/>
      <c r="H1" s="79"/>
      <c r="I1" s="79"/>
      <c r="J1" s="80"/>
      <c r="K1" s="75">
        <v>46248</v>
      </c>
    </row>
    <row r="2" spans="1:11" ht="12" customHeight="1" x14ac:dyDescent="0.25">
      <c r="A2" s="81" t="s">
        <v>319</v>
      </c>
      <c r="B2" s="81"/>
      <c r="C2" s="81"/>
      <c r="D2" s="81"/>
      <c r="E2" s="81"/>
      <c r="F2" s="81"/>
      <c r="G2" s="81"/>
      <c r="H2" s="81"/>
      <c r="I2" s="81"/>
      <c r="J2" s="82"/>
      <c r="K2" s="1"/>
    </row>
    <row r="3" spans="1:11" ht="24" customHeight="1" x14ac:dyDescent="0.25">
      <c r="A3" s="83" t="s">
        <v>50</v>
      </c>
      <c r="B3" s="85" t="s">
        <v>320</v>
      </c>
      <c r="C3" s="85" t="s">
        <v>51</v>
      </c>
      <c r="D3" s="85" t="s">
        <v>52</v>
      </c>
      <c r="E3" s="87" t="s">
        <v>53</v>
      </c>
      <c r="F3" s="86"/>
      <c r="G3" s="85" t="s">
        <v>193</v>
      </c>
      <c r="H3" s="85" t="s">
        <v>310</v>
      </c>
      <c r="I3" s="85" t="s">
        <v>258</v>
      </c>
      <c r="J3" s="85" t="s">
        <v>355</v>
      </c>
      <c r="K3" s="90" t="s">
        <v>54</v>
      </c>
    </row>
    <row r="4" spans="1:11" ht="24" customHeight="1" x14ac:dyDescent="0.25">
      <c r="A4" s="84"/>
      <c r="B4" s="86"/>
      <c r="C4" s="86"/>
      <c r="D4" s="86"/>
      <c r="E4" s="10" t="s">
        <v>192</v>
      </c>
      <c r="F4" s="10" t="s">
        <v>336</v>
      </c>
      <c r="G4" s="86"/>
      <c r="H4" s="86"/>
      <c r="I4" s="86"/>
      <c r="J4" s="88"/>
      <c r="K4" s="87"/>
    </row>
    <row r="5" spans="1:11" ht="12" customHeight="1" x14ac:dyDescent="0.25">
      <c r="A5" s="1"/>
      <c r="B5" s="78" t="str">
        <f>REPT("-",125)&amp;" Dollars "&amp;REPT("-",135)</f>
        <v>----------------------------------------------------------------------------------------------------------------------------- Dollars ---------------------------------------------------------------------------------------------------------------------------------------</v>
      </c>
      <c r="C5" s="78"/>
      <c r="D5" s="78"/>
      <c r="E5" s="78"/>
      <c r="F5" s="78"/>
      <c r="G5" s="78"/>
      <c r="H5" s="78"/>
      <c r="I5" s="78"/>
      <c r="J5" s="78"/>
      <c r="K5" s="78"/>
    </row>
    <row r="6" spans="1:11" ht="12" customHeight="1" x14ac:dyDescent="0.25">
      <c r="A6" s="3" t="s">
        <v>418</v>
      </c>
    </row>
    <row r="7" spans="1:11" ht="12" customHeight="1" x14ac:dyDescent="0.25">
      <c r="A7" s="2" t="str">
        <f>"Oct "&amp;RIGHT(A6,4)-1</f>
        <v>Oct 2024</v>
      </c>
      <c r="B7" s="11">
        <v>8539106128</v>
      </c>
      <c r="C7" s="11">
        <v>3343293976.9699998</v>
      </c>
      <c r="D7" s="11">
        <v>478650.8</v>
      </c>
      <c r="E7" s="11">
        <v>1206412049</v>
      </c>
      <c r="F7" s="11">
        <v>23640029.861499999</v>
      </c>
      <c r="G7" s="11">
        <v>205984406.412</v>
      </c>
      <c r="H7" s="11">
        <v>6727854</v>
      </c>
      <c r="I7" s="11" t="s">
        <v>417</v>
      </c>
      <c r="J7" s="11" t="s">
        <v>417</v>
      </c>
      <c r="K7" s="11">
        <v>13325643095.043501</v>
      </c>
    </row>
    <row r="8" spans="1:11" ht="12" customHeight="1" x14ac:dyDescent="0.25">
      <c r="A8" s="2" t="str">
        <f>"Nov "&amp;RIGHT(A6,4)-1</f>
        <v>Nov 2024</v>
      </c>
      <c r="B8" s="11">
        <v>8394455918</v>
      </c>
      <c r="C8" s="11">
        <v>2586421315.3699999</v>
      </c>
      <c r="D8" s="11">
        <v>378887.96</v>
      </c>
      <c r="E8" s="11">
        <v>601993892</v>
      </c>
      <c r="F8" s="11">
        <v>23617313.781399999</v>
      </c>
      <c r="G8" s="11">
        <v>183556677.50639999</v>
      </c>
      <c r="H8" s="11">
        <v>16336095</v>
      </c>
      <c r="I8" s="11" t="s">
        <v>417</v>
      </c>
      <c r="J8" s="11" t="s">
        <v>417</v>
      </c>
      <c r="K8" s="11">
        <v>11806760099.6178</v>
      </c>
    </row>
    <row r="9" spans="1:11" ht="12" customHeight="1" x14ac:dyDescent="0.25">
      <c r="A9" s="2" t="str">
        <f>"Dec "&amp;RIGHT(A6,4)-1</f>
        <v>Dec 2024</v>
      </c>
      <c r="B9" s="11">
        <v>9670294344</v>
      </c>
      <c r="C9" s="11">
        <v>2569491205.4699998</v>
      </c>
      <c r="D9" s="11">
        <v>334721.40000000002</v>
      </c>
      <c r="E9" s="11">
        <v>588481577</v>
      </c>
      <c r="F9" s="11">
        <v>22913652.0517</v>
      </c>
      <c r="G9" s="11">
        <v>190198387.85370001</v>
      </c>
      <c r="H9" s="11">
        <v>14240273</v>
      </c>
      <c r="I9" s="11">
        <v>10254443</v>
      </c>
      <c r="J9" s="11" t="s">
        <v>417</v>
      </c>
      <c r="K9" s="11">
        <v>13066208603.7754</v>
      </c>
    </row>
    <row r="10" spans="1:11" ht="12" customHeight="1" x14ac:dyDescent="0.25">
      <c r="A10" s="2" t="str">
        <f>"Jan "&amp;RIGHT(A6,4)</f>
        <v>Jan 2025</v>
      </c>
      <c r="B10" s="11">
        <v>7995878053</v>
      </c>
      <c r="C10" s="11">
        <v>2687571814.7800002</v>
      </c>
      <c r="D10" s="11">
        <v>412914.82</v>
      </c>
      <c r="E10" s="11">
        <v>594384108</v>
      </c>
      <c r="F10" s="11">
        <v>23061701.972899999</v>
      </c>
      <c r="G10" s="11">
        <v>136999399.71990001</v>
      </c>
      <c r="H10" s="11">
        <v>14237741</v>
      </c>
      <c r="I10" s="11" t="s">
        <v>417</v>
      </c>
      <c r="J10" s="11" t="s">
        <v>417</v>
      </c>
      <c r="K10" s="11">
        <v>11452545733.292801</v>
      </c>
    </row>
    <row r="11" spans="1:11" ht="12" customHeight="1" x14ac:dyDescent="0.25">
      <c r="A11" s="2" t="str">
        <f>"Feb "&amp;RIGHT(A6,4)</f>
        <v>Feb 2025</v>
      </c>
      <c r="B11" s="11">
        <v>7940871215</v>
      </c>
      <c r="C11" s="11">
        <v>2738453217.4899998</v>
      </c>
      <c r="D11" s="11">
        <v>389433.81</v>
      </c>
      <c r="E11" s="11">
        <v>566995368</v>
      </c>
      <c r="F11" s="11">
        <v>23199240.335299999</v>
      </c>
      <c r="G11" s="11">
        <v>104308970.7304</v>
      </c>
      <c r="H11" s="11">
        <v>13849353</v>
      </c>
      <c r="I11" s="11" t="s">
        <v>417</v>
      </c>
      <c r="J11" s="11" t="s">
        <v>417</v>
      </c>
      <c r="K11" s="11">
        <v>11388066798.3657</v>
      </c>
    </row>
    <row r="12" spans="1:11" ht="12" customHeight="1" x14ac:dyDescent="0.25">
      <c r="A12" s="2" t="str">
        <f>"Mar "&amp;RIGHT(A6,4)</f>
        <v>Mar 2025</v>
      </c>
      <c r="B12" s="11">
        <v>9378456445</v>
      </c>
      <c r="C12" s="11">
        <v>3000856778.02</v>
      </c>
      <c r="D12" s="11">
        <v>383294.17</v>
      </c>
      <c r="E12" s="11">
        <v>575755151</v>
      </c>
      <c r="F12" s="11">
        <v>23931240.005399998</v>
      </c>
      <c r="G12" s="11">
        <v>131363954.3008</v>
      </c>
      <c r="H12" s="11">
        <v>12369418</v>
      </c>
      <c r="I12" s="11">
        <v>5925816</v>
      </c>
      <c r="J12" s="11" t="s">
        <v>417</v>
      </c>
      <c r="K12" s="11">
        <v>13129042096.496201</v>
      </c>
    </row>
    <row r="13" spans="1:11" ht="12" customHeight="1" x14ac:dyDescent="0.25">
      <c r="A13" s="2" t="str">
        <f>"Apr "&amp;RIGHT(A6,4)</f>
        <v>Apr 2025</v>
      </c>
      <c r="B13" s="11">
        <v>7946955580</v>
      </c>
      <c r="C13" s="11">
        <v>2955215792.1199999</v>
      </c>
      <c r="D13" s="11">
        <v>416043.05</v>
      </c>
      <c r="E13" s="11">
        <v>605571684</v>
      </c>
      <c r="F13" s="11">
        <v>23467497.645500001</v>
      </c>
      <c r="G13" s="11">
        <v>103927406.36409999</v>
      </c>
      <c r="H13" s="11">
        <v>14572662</v>
      </c>
      <c r="I13" s="11" t="s">
        <v>417</v>
      </c>
      <c r="J13" s="11" t="s">
        <v>417</v>
      </c>
      <c r="K13" s="11">
        <v>11650126665.1796</v>
      </c>
    </row>
    <row r="14" spans="1:11" ht="12" customHeight="1" x14ac:dyDescent="0.25">
      <c r="A14" s="2" t="str">
        <f>"May "&amp;RIGHT(A6,4)</f>
        <v>May 2025</v>
      </c>
      <c r="B14" s="11">
        <v>7900172309</v>
      </c>
      <c r="C14" s="11">
        <v>2809592448.0100002</v>
      </c>
      <c r="D14" s="11">
        <v>409996.54</v>
      </c>
      <c r="E14" s="11">
        <v>577595103</v>
      </c>
      <c r="F14" s="11">
        <v>23530733.575599998</v>
      </c>
      <c r="G14" s="11">
        <v>117529409.722</v>
      </c>
      <c r="H14" s="11">
        <v>15192049</v>
      </c>
      <c r="I14" s="11" t="s">
        <v>417</v>
      </c>
      <c r="J14" s="11" t="s">
        <v>417</v>
      </c>
      <c r="K14" s="11">
        <v>11444022048.847601</v>
      </c>
    </row>
    <row r="15" spans="1:11" ht="12" customHeight="1" x14ac:dyDescent="0.25">
      <c r="A15" s="2" t="str">
        <f>"Jun "&amp;RIGHT(A6,4)</f>
        <v>Jun 2025</v>
      </c>
      <c r="B15" s="11">
        <v>9334313115</v>
      </c>
      <c r="C15" s="11">
        <v>1291247913.77</v>
      </c>
      <c r="D15" s="11">
        <v>172457.82</v>
      </c>
      <c r="E15" s="11">
        <v>592079319</v>
      </c>
      <c r="F15" s="11">
        <v>23163139.802099999</v>
      </c>
      <c r="G15" s="11">
        <v>176852647.98769999</v>
      </c>
      <c r="H15" s="11">
        <v>11184553</v>
      </c>
      <c r="I15" s="11">
        <v>16376792</v>
      </c>
      <c r="J15" s="11" t="s">
        <v>417</v>
      </c>
      <c r="K15" s="11">
        <v>11445389938.379801</v>
      </c>
    </row>
    <row r="16" spans="1:11" ht="12" customHeight="1" x14ac:dyDescent="0.25">
      <c r="A16" s="2" t="str">
        <f>"Jul "&amp;RIGHT(A6,4)</f>
        <v>Jul 2025</v>
      </c>
      <c r="B16" s="11">
        <v>7851535921</v>
      </c>
      <c r="C16" s="11">
        <v>873715390.90499997</v>
      </c>
      <c r="D16" s="11">
        <v>245327.53</v>
      </c>
      <c r="E16" s="11">
        <v>585615087</v>
      </c>
      <c r="F16" s="11">
        <v>23425509.7663</v>
      </c>
      <c r="G16" s="11">
        <v>130210778.5914</v>
      </c>
      <c r="H16" s="11">
        <v>8636647</v>
      </c>
      <c r="I16" s="11" t="s">
        <v>417</v>
      </c>
      <c r="J16" s="11" t="s">
        <v>417</v>
      </c>
      <c r="K16" s="11">
        <v>9473384661.7926998</v>
      </c>
    </row>
    <row r="17" spans="1:11" ht="12" customHeight="1" x14ac:dyDescent="0.25">
      <c r="A17" s="2" t="str">
        <f>"Aug "&amp;RIGHT(A6,4)</f>
        <v>Aug 2025</v>
      </c>
      <c r="B17" s="11">
        <v>7819790595</v>
      </c>
      <c r="C17" s="11">
        <v>1979113775.25</v>
      </c>
      <c r="D17" s="11">
        <v>197870.17499999999</v>
      </c>
      <c r="E17" s="11">
        <v>575065348</v>
      </c>
      <c r="F17" s="11">
        <v>22694676.360599998</v>
      </c>
      <c r="G17" s="11">
        <v>125439340.89569999</v>
      </c>
      <c r="H17" s="11">
        <v>11629562</v>
      </c>
      <c r="I17" s="11" t="s">
        <v>417</v>
      </c>
      <c r="J17" s="11" t="s">
        <v>417</v>
      </c>
      <c r="K17" s="11">
        <v>10533931167.681299</v>
      </c>
    </row>
    <row r="18" spans="1:11" ht="12" customHeight="1" x14ac:dyDescent="0.25">
      <c r="A18" s="2" t="str">
        <f>"Sep "&amp;RIGHT(A6,4)</f>
        <v>Sep 2025</v>
      </c>
      <c r="B18" s="11">
        <v>9805717240</v>
      </c>
      <c r="C18" s="11">
        <v>3790095930.0599999</v>
      </c>
      <c r="D18" s="11">
        <v>427156.6875</v>
      </c>
      <c r="E18" s="11">
        <v>723822513</v>
      </c>
      <c r="F18" s="11">
        <v>95406939.265900001</v>
      </c>
      <c r="G18" s="11">
        <v>243876719.90920001</v>
      </c>
      <c r="H18" s="11">
        <v>24894893</v>
      </c>
      <c r="I18" s="11">
        <v>15159174</v>
      </c>
      <c r="J18" s="11" t="s">
        <v>417</v>
      </c>
      <c r="K18" s="11">
        <v>14699400565.9226</v>
      </c>
    </row>
    <row r="19" spans="1:11" ht="12" customHeight="1" x14ac:dyDescent="0.25">
      <c r="A19" s="12" t="s">
        <v>55</v>
      </c>
      <c r="B19" s="13">
        <v>102577546863</v>
      </c>
      <c r="C19" s="13">
        <v>30625069558.215</v>
      </c>
      <c r="D19" s="13">
        <v>4246754.7625000002</v>
      </c>
      <c r="E19" s="13">
        <v>7793771199</v>
      </c>
      <c r="F19" s="13">
        <v>352051674.4242</v>
      </c>
      <c r="G19" s="13">
        <v>1850248099.9933</v>
      </c>
      <c r="H19" s="13">
        <v>163871100</v>
      </c>
      <c r="I19" s="13">
        <v>47716225</v>
      </c>
      <c r="J19" s="13" t="s">
        <v>417</v>
      </c>
      <c r="K19" s="13">
        <v>143414521474.39499</v>
      </c>
    </row>
    <row r="20" spans="1:11" ht="12" customHeight="1" x14ac:dyDescent="0.25">
      <c r="A20" s="14" t="s">
        <v>419</v>
      </c>
      <c r="B20" s="15">
        <v>67766189992</v>
      </c>
      <c r="C20" s="15">
        <v>22690896548.23</v>
      </c>
      <c r="D20" s="15">
        <v>3203942.55</v>
      </c>
      <c r="E20" s="15">
        <v>5317188932</v>
      </c>
      <c r="F20" s="15">
        <v>187361409.22929999</v>
      </c>
      <c r="G20" s="15">
        <v>1173868612.6092999</v>
      </c>
      <c r="H20" s="15">
        <v>107525445</v>
      </c>
      <c r="I20" s="15">
        <v>16180259</v>
      </c>
      <c r="J20" s="15" t="s">
        <v>417</v>
      </c>
      <c r="K20" s="15">
        <v>97262415140.618607</v>
      </c>
    </row>
    <row r="21" spans="1:11" ht="12" customHeight="1" x14ac:dyDescent="0.25">
      <c r="A21" s="3" t="str">
        <f>"FY "&amp;RIGHT(A6,4)+1</f>
        <v>FY 2026</v>
      </c>
    </row>
    <row r="22" spans="1:11" ht="12" customHeight="1" x14ac:dyDescent="0.25">
      <c r="A22" s="2" t="str">
        <f>"Oct "&amp;RIGHT(A6,4)</f>
        <v>Oct 2025</v>
      </c>
      <c r="B22" s="11">
        <v>7806754292</v>
      </c>
      <c r="C22" s="11">
        <v>3464909138.0650001</v>
      </c>
      <c r="D22" s="11">
        <v>423634.64250000002</v>
      </c>
      <c r="E22" s="11">
        <v>1113245041</v>
      </c>
      <c r="F22" s="11">
        <v>23215852.9285</v>
      </c>
      <c r="G22" s="11">
        <v>137037325.47620001</v>
      </c>
      <c r="H22" s="11">
        <v>35005</v>
      </c>
      <c r="I22" s="11" t="s">
        <v>417</v>
      </c>
      <c r="J22" s="11" t="s">
        <v>417</v>
      </c>
      <c r="K22" s="11">
        <v>12545620289.1122</v>
      </c>
    </row>
    <row r="23" spans="1:11" ht="12" customHeight="1" x14ac:dyDescent="0.25">
      <c r="A23" s="2" t="str">
        <f>"Nov "&amp;RIGHT(A6,4)</f>
        <v>Nov 2025</v>
      </c>
      <c r="B23" s="11">
        <v>7688586176</v>
      </c>
      <c r="C23" s="11">
        <v>2567845731.6750002</v>
      </c>
      <c r="D23" s="11">
        <v>326623.64750000002</v>
      </c>
      <c r="E23" s="11">
        <v>596260281</v>
      </c>
      <c r="F23" s="11">
        <v>23717999.003600001</v>
      </c>
      <c r="G23" s="11">
        <v>132704105.4307</v>
      </c>
      <c r="H23" s="11">
        <v>15276567</v>
      </c>
      <c r="I23" s="11" t="s">
        <v>417</v>
      </c>
      <c r="J23" s="11" t="s">
        <v>417</v>
      </c>
      <c r="K23" s="11">
        <v>11024717483.7568</v>
      </c>
    </row>
    <row r="24" spans="1:11" ht="12" customHeight="1" x14ac:dyDescent="0.25">
      <c r="A24" s="2" t="str">
        <f>"Dec "&amp;RIGHT(A6,4)</f>
        <v>Dec 2025</v>
      </c>
      <c r="B24" s="11">
        <v>8728662946</v>
      </c>
      <c r="C24" s="11">
        <v>2644161070.1100001</v>
      </c>
      <c r="D24" s="11">
        <v>299010.36249999999</v>
      </c>
      <c r="E24" s="11">
        <v>627961416</v>
      </c>
      <c r="F24" s="11">
        <v>52301921.992399998</v>
      </c>
      <c r="G24" s="11">
        <v>171318168.86410001</v>
      </c>
      <c r="H24" s="11">
        <v>8392903</v>
      </c>
      <c r="I24" s="11">
        <v>11170665</v>
      </c>
      <c r="J24" s="11" t="s">
        <v>417</v>
      </c>
      <c r="K24" s="11">
        <v>12244268101.329</v>
      </c>
    </row>
    <row r="25" spans="1:11" ht="12" customHeight="1" x14ac:dyDescent="0.25">
      <c r="A25" s="2" t="str">
        <f>"Jan "&amp;RIGHT(A6,4)+1</f>
        <v>Jan 2026</v>
      </c>
      <c r="B25" s="11">
        <v>7286742105</v>
      </c>
      <c r="C25" s="11">
        <v>2657144564.835</v>
      </c>
      <c r="D25" s="11">
        <v>359210.315</v>
      </c>
      <c r="E25" s="11">
        <v>592265194</v>
      </c>
      <c r="F25" s="11">
        <v>22068874.421</v>
      </c>
      <c r="G25" s="11">
        <v>72896170.698500007</v>
      </c>
      <c r="H25" s="11">
        <v>13619703</v>
      </c>
      <c r="I25" s="11" t="s">
        <v>417</v>
      </c>
      <c r="J25" s="11" t="s">
        <v>417</v>
      </c>
      <c r="K25" s="11">
        <v>10645095822.269501</v>
      </c>
    </row>
    <row r="26" spans="1:11" ht="12" customHeight="1" x14ac:dyDescent="0.25">
      <c r="A26" s="2" t="str">
        <f>"Feb "&amp;RIGHT(A6,4)+1</f>
        <v>Feb 2026</v>
      </c>
      <c r="B26" s="11">
        <v>7155117628</v>
      </c>
      <c r="C26" s="11">
        <v>2794095738.355</v>
      </c>
      <c r="D26" s="11">
        <v>360627.875</v>
      </c>
      <c r="E26" s="11">
        <v>545944824</v>
      </c>
      <c r="F26" s="11">
        <v>23212098.3178</v>
      </c>
      <c r="G26" s="11">
        <v>62278149.688100003</v>
      </c>
      <c r="H26" s="11">
        <v>8869884</v>
      </c>
      <c r="I26" s="11" t="s">
        <v>417</v>
      </c>
      <c r="J26" s="11" t="s">
        <v>417</v>
      </c>
      <c r="K26" s="11">
        <v>10589878950.235901</v>
      </c>
    </row>
    <row r="27" spans="1:11" ht="12" customHeight="1" x14ac:dyDescent="0.25">
      <c r="A27" s="2" t="str">
        <f>"Mar "&amp;RIGHT(A6,4)+1</f>
        <v>Mar 2026</v>
      </c>
      <c r="B27" s="11">
        <v>8417773454</v>
      </c>
      <c r="C27" s="11">
        <v>3148657010.2350001</v>
      </c>
      <c r="D27" s="11">
        <v>364698.82500000001</v>
      </c>
      <c r="E27" s="11">
        <v>592002214</v>
      </c>
      <c r="F27" s="11">
        <v>55526834.803099997</v>
      </c>
      <c r="G27" s="11">
        <v>108121093.4553</v>
      </c>
      <c r="H27" s="11">
        <v>9145115</v>
      </c>
      <c r="I27" s="11">
        <v>11579487</v>
      </c>
      <c r="J27" s="11" t="s">
        <v>417</v>
      </c>
      <c r="K27" s="11">
        <v>12343169907.318399</v>
      </c>
    </row>
    <row r="28" spans="1:11" ht="12" customHeight="1" x14ac:dyDescent="0.25">
      <c r="A28" s="2" t="str">
        <f>"Apr "&amp;RIGHT(A6,4)+1</f>
        <v>Apr 2026</v>
      </c>
      <c r="B28" s="11">
        <v>6982549405</v>
      </c>
      <c r="C28" s="11">
        <v>3015544968.1399999</v>
      </c>
      <c r="D28" s="11">
        <v>379136.91499999998</v>
      </c>
      <c r="E28" s="11">
        <v>563181238</v>
      </c>
      <c r="F28" s="11">
        <v>23143266.447000001</v>
      </c>
      <c r="G28" s="11">
        <v>92766508.846599996</v>
      </c>
      <c r="H28" s="11">
        <v>10491909</v>
      </c>
      <c r="I28" s="11" t="s">
        <v>417</v>
      </c>
      <c r="J28" s="11" t="s">
        <v>417</v>
      </c>
      <c r="K28" s="11">
        <v>10688056432.3486</v>
      </c>
    </row>
    <row r="29" spans="1:11" ht="12" customHeight="1" x14ac:dyDescent="0.25">
      <c r="A29" s="2" t="str">
        <f>"May "&amp;RIGHT(A6,4)+1</f>
        <v>May 2026</v>
      </c>
      <c r="B29" s="11">
        <v>6854754033</v>
      </c>
      <c r="C29" s="11">
        <v>2731619903.52</v>
      </c>
      <c r="D29" s="11">
        <v>374910.78</v>
      </c>
      <c r="E29" s="11">
        <v>558522683.85720003</v>
      </c>
      <c r="F29" s="11">
        <v>23501959.0266</v>
      </c>
      <c r="G29" s="11">
        <v>124137457.69760001</v>
      </c>
      <c r="H29" s="11" t="s">
        <v>417</v>
      </c>
      <c r="I29" s="11" t="s">
        <v>417</v>
      </c>
      <c r="J29" s="11" t="s">
        <v>417</v>
      </c>
      <c r="K29" s="11">
        <v>10292910947.881399</v>
      </c>
    </row>
    <row r="30" spans="1:11" ht="12" customHeight="1" x14ac:dyDescent="0.25">
      <c r="A30" s="2" t="str">
        <f>"Jun "&amp;RIGHT(A6,4)+1</f>
        <v>Jun 2026</v>
      </c>
      <c r="B30" s="11" t="s">
        <v>417</v>
      </c>
      <c r="C30" s="11" t="s">
        <v>417</v>
      </c>
      <c r="D30" s="11" t="s">
        <v>417</v>
      </c>
      <c r="E30" s="11" t="s">
        <v>417</v>
      </c>
      <c r="F30" s="11" t="s">
        <v>417</v>
      </c>
      <c r="G30" s="11" t="s">
        <v>417</v>
      </c>
      <c r="H30" s="11" t="s">
        <v>417</v>
      </c>
      <c r="I30" s="11" t="s">
        <v>417</v>
      </c>
      <c r="J30" s="11" t="s">
        <v>417</v>
      </c>
      <c r="K30" s="11" t="s">
        <v>417</v>
      </c>
    </row>
    <row r="31" spans="1:11" ht="12" customHeight="1" x14ac:dyDescent="0.25">
      <c r="A31" s="2" t="str">
        <f>"Jul "&amp;RIGHT(A6,4)+1</f>
        <v>Jul 2026</v>
      </c>
      <c r="B31" s="11" t="s">
        <v>417</v>
      </c>
      <c r="C31" s="11" t="s">
        <v>417</v>
      </c>
      <c r="D31" s="11" t="s">
        <v>417</v>
      </c>
      <c r="E31" s="11" t="s">
        <v>417</v>
      </c>
      <c r="F31" s="11" t="s">
        <v>417</v>
      </c>
      <c r="G31" s="11" t="s">
        <v>417</v>
      </c>
      <c r="H31" s="11" t="s">
        <v>417</v>
      </c>
      <c r="I31" s="11" t="s">
        <v>417</v>
      </c>
      <c r="J31" s="11" t="s">
        <v>417</v>
      </c>
      <c r="K31" s="11" t="s">
        <v>417</v>
      </c>
    </row>
    <row r="32" spans="1:11" ht="12" customHeight="1" x14ac:dyDescent="0.25">
      <c r="A32" s="2" t="str">
        <f>"Aug "&amp;RIGHT(A6,4)+1</f>
        <v>Aug 2026</v>
      </c>
      <c r="B32" s="11" t="s">
        <v>417</v>
      </c>
      <c r="C32" s="11" t="s">
        <v>417</v>
      </c>
      <c r="D32" s="11" t="s">
        <v>417</v>
      </c>
      <c r="E32" s="11" t="s">
        <v>417</v>
      </c>
      <c r="F32" s="11" t="s">
        <v>417</v>
      </c>
      <c r="G32" s="11" t="s">
        <v>417</v>
      </c>
      <c r="H32" s="11" t="s">
        <v>417</v>
      </c>
      <c r="I32" s="11" t="s">
        <v>417</v>
      </c>
      <c r="J32" s="11" t="s">
        <v>417</v>
      </c>
      <c r="K32" s="11" t="s">
        <v>417</v>
      </c>
    </row>
    <row r="33" spans="1:11" ht="12" customHeight="1" x14ac:dyDescent="0.25">
      <c r="A33" s="2" t="str">
        <f>"Sep "&amp;RIGHT(A6,4)+1</f>
        <v>Sep 2026</v>
      </c>
      <c r="B33" s="11" t="s">
        <v>417</v>
      </c>
      <c r="C33" s="11" t="s">
        <v>417</v>
      </c>
      <c r="D33" s="11" t="s">
        <v>417</v>
      </c>
      <c r="E33" s="11" t="s">
        <v>417</v>
      </c>
      <c r="F33" s="11" t="s">
        <v>417</v>
      </c>
      <c r="G33" s="11" t="s">
        <v>417</v>
      </c>
      <c r="H33" s="11" t="s">
        <v>417</v>
      </c>
      <c r="I33" s="11" t="s">
        <v>417</v>
      </c>
      <c r="J33" s="11" t="s">
        <v>417</v>
      </c>
      <c r="K33" s="11" t="s">
        <v>417</v>
      </c>
    </row>
    <row r="34" spans="1:11" ht="12" customHeight="1" x14ac:dyDescent="0.25">
      <c r="A34" s="12" t="s">
        <v>55</v>
      </c>
      <c r="B34" s="13">
        <v>60920940039</v>
      </c>
      <c r="C34" s="13">
        <v>23023978124.935001</v>
      </c>
      <c r="D34" s="13">
        <v>2887853.3624999998</v>
      </c>
      <c r="E34" s="13">
        <v>5189382891.8571997</v>
      </c>
      <c r="F34" s="13">
        <v>246688806.94</v>
      </c>
      <c r="G34" s="13">
        <v>901258980.15709996</v>
      </c>
      <c r="H34" s="13">
        <v>65831086</v>
      </c>
      <c r="I34" s="13">
        <v>22750152</v>
      </c>
      <c r="J34" s="13" t="s">
        <v>417</v>
      </c>
      <c r="K34" s="13">
        <v>90373717934.251801</v>
      </c>
    </row>
    <row r="35" spans="1:11" ht="12" customHeight="1" x14ac:dyDescent="0.25">
      <c r="A35" s="14" t="str">
        <f>"Total "&amp;MID(A20,7,LEN(A20)-13)&amp;" Months"</f>
        <v>Total 8 Months</v>
      </c>
      <c r="B35" s="15">
        <v>60920940039</v>
      </c>
      <c r="C35" s="15">
        <v>23023978124.935001</v>
      </c>
      <c r="D35" s="15">
        <v>2887853.3624999998</v>
      </c>
      <c r="E35" s="15">
        <v>5189382891.8571997</v>
      </c>
      <c r="F35" s="15">
        <v>246688806.94</v>
      </c>
      <c r="G35" s="15">
        <v>901258980.15709996</v>
      </c>
      <c r="H35" s="15">
        <v>65831086</v>
      </c>
      <c r="I35" s="15">
        <v>22750152</v>
      </c>
      <c r="J35" s="15" t="s">
        <v>417</v>
      </c>
      <c r="K35" s="15">
        <v>90373717934.251801</v>
      </c>
    </row>
    <row r="36" spans="1:11" ht="12" customHeight="1" x14ac:dyDescent="0.25">
      <c r="A36" s="78"/>
      <c r="B36" s="78"/>
      <c r="C36" s="78"/>
      <c r="D36" s="78"/>
      <c r="E36" s="78"/>
      <c r="F36" s="78"/>
      <c r="G36" s="78"/>
      <c r="H36" s="78"/>
      <c r="I36" s="78"/>
      <c r="J36" s="78"/>
      <c r="K36" s="78"/>
    </row>
    <row r="37" spans="1:11" ht="107.55" customHeight="1" x14ac:dyDescent="0.25">
      <c r="A37" s="89" t="s">
        <v>386</v>
      </c>
      <c r="B37" s="89"/>
      <c r="C37" s="89"/>
      <c r="D37" s="89"/>
      <c r="E37" s="89"/>
      <c r="F37" s="89"/>
      <c r="G37" s="89"/>
      <c r="H37" s="89"/>
      <c r="I37" s="89"/>
      <c r="J37" s="89"/>
      <c r="K37" s="89"/>
    </row>
    <row r="38" spans="1:11" ht="12.75" customHeight="1" x14ac:dyDescent="0.25">
      <c r="A38" s="26"/>
    </row>
    <row r="39" spans="1:11" x14ac:dyDescent="0.25">
      <c r="A39" s="26"/>
    </row>
    <row r="40" spans="1:11" x14ac:dyDescent="0.25">
      <c r="A40" s="26"/>
    </row>
    <row r="41" spans="1:11" x14ac:dyDescent="0.25">
      <c r="A41" s="26"/>
    </row>
    <row r="42" spans="1:11" x14ac:dyDescent="0.25">
      <c r="A42" s="26"/>
    </row>
  </sheetData>
  <mergeCells count="15">
    <mergeCell ref="A37:K37"/>
    <mergeCell ref="A36:K36"/>
    <mergeCell ref="B5:K5"/>
    <mergeCell ref="G3:G4"/>
    <mergeCell ref="H3:H4"/>
    <mergeCell ref="I3:I4"/>
    <mergeCell ref="K3:K4"/>
    <mergeCell ref="A1:J1"/>
    <mergeCell ref="A2:J2"/>
    <mergeCell ref="A3:A4"/>
    <mergeCell ref="B3:B4"/>
    <mergeCell ref="C3:C4"/>
    <mergeCell ref="D3:D4"/>
    <mergeCell ref="E3:F3"/>
    <mergeCell ref="J3:J4"/>
  </mergeCells>
  <phoneticPr fontId="0" type="noConversion"/>
  <pageMargins left="0.75" right="0.5" top="0.75" bottom="0.5" header="0.5" footer="0.25"/>
  <pageSetup scale="36"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pageSetUpPr fitToPage="1"/>
  </sheetPr>
  <dimension ref="A1:K37"/>
  <sheetViews>
    <sheetView showGridLines="0" workbookViewId="0">
      <selection sqref="A1:J1"/>
    </sheetView>
  </sheetViews>
  <sheetFormatPr defaultRowHeight="13.2" x14ac:dyDescent="0.25"/>
  <cols>
    <col min="1" max="11" width="11.44140625" customWidth="1"/>
  </cols>
  <sheetData>
    <row r="1" spans="1:11" ht="12" customHeight="1" x14ac:dyDescent="0.25">
      <c r="A1" s="79" t="s">
        <v>439</v>
      </c>
      <c r="B1" s="79"/>
      <c r="C1" s="79"/>
      <c r="D1" s="79"/>
      <c r="E1" s="79"/>
      <c r="F1" s="79"/>
      <c r="G1" s="79"/>
      <c r="H1" s="79"/>
      <c r="I1" s="79"/>
      <c r="J1" s="79"/>
      <c r="K1" s="75">
        <v>46248</v>
      </c>
    </row>
    <row r="2" spans="1:11" ht="12" customHeight="1" x14ac:dyDescent="0.25">
      <c r="A2" s="81" t="s">
        <v>139</v>
      </c>
      <c r="B2" s="81"/>
      <c r="C2" s="81"/>
      <c r="D2" s="81"/>
      <c r="E2" s="81"/>
      <c r="F2" s="81"/>
      <c r="G2" s="81"/>
      <c r="H2" s="81"/>
      <c r="I2" s="81"/>
      <c r="J2" s="81"/>
      <c r="K2" s="1"/>
    </row>
    <row r="3" spans="1:11" ht="24" customHeight="1" x14ac:dyDescent="0.25">
      <c r="A3" s="83" t="s">
        <v>50</v>
      </c>
      <c r="B3" s="87" t="s">
        <v>140</v>
      </c>
      <c r="C3" s="87"/>
      <c r="D3" s="86"/>
      <c r="E3" s="87" t="s">
        <v>74</v>
      </c>
      <c r="F3" s="87"/>
      <c r="G3" s="86"/>
      <c r="H3" s="87" t="s">
        <v>141</v>
      </c>
      <c r="I3" s="87"/>
      <c r="J3" s="86"/>
      <c r="K3" s="90" t="s">
        <v>142</v>
      </c>
    </row>
    <row r="4" spans="1:11" ht="24" customHeight="1" x14ac:dyDescent="0.25">
      <c r="A4" s="84"/>
      <c r="B4" s="10" t="s">
        <v>78</v>
      </c>
      <c r="C4" s="10" t="s">
        <v>80</v>
      </c>
      <c r="D4" s="10" t="s">
        <v>55</v>
      </c>
      <c r="E4" s="10" t="s">
        <v>78</v>
      </c>
      <c r="F4" s="10" t="s">
        <v>80</v>
      </c>
      <c r="G4" s="10" t="s">
        <v>55</v>
      </c>
      <c r="H4" s="10" t="s">
        <v>78</v>
      </c>
      <c r="I4" s="10" t="s">
        <v>80</v>
      </c>
      <c r="J4" s="10" t="s">
        <v>55</v>
      </c>
      <c r="K4" s="87"/>
    </row>
    <row r="5" spans="1:11" ht="12" customHeight="1" x14ac:dyDescent="0.25">
      <c r="A5" s="1"/>
      <c r="B5" s="78" t="str">
        <f>REPT("-",113)&amp;" Number "&amp;REPT("-",119)</f>
        <v>----------------------------------------------------------------------------------------------------------------- Number -----------------------------------------------------------------------------------------------------------------------</v>
      </c>
      <c r="C5" s="78"/>
      <c r="D5" s="78"/>
      <c r="E5" s="78"/>
      <c r="F5" s="78"/>
      <c r="G5" s="78"/>
      <c r="H5" s="78"/>
      <c r="I5" s="78"/>
      <c r="J5" s="78"/>
      <c r="K5" s="78"/>
    </row>
    <row r="6" spans="1:11" ht="12" customHeight="1" x14ac:dyDescent="0.25">
      <c r="A6" s="3" t="s">
        <v>418</v>
      </c>
    </row>
    <row r="7" spans="1:11" ht="12" customHeight="1" x14ac:dyDescent="0.25">
      <c r="A7" s="2" t="str">
        <f>"Oct "&amp;RIGHT(A6,4)-1</f>
        <v>Oct 2024</v>
      </c>
      <c r="B7" s="11">
        <v>204568</v>
      </c>
      <c r="C7" s="11">
        <v>1418975</v>
      </c>
      <c r="D7" s="11">
        <v>1623543</v>
      </c>
      <c r="E7" s="11">
        <v>7888</v>
      </c>
      <c r="F7" s="11">
        <v>106147</v>
      </c>
      <c r="G7" s="11">
        <v>114035</v>
      </c>
      <c r="H7" s="11">
        <v>0</v>
      </c>
      <c r="I7" s="11">
        <v>27334</v>
      </c>
      <c r="J7" s="11">
        <v>27334</v>
      </c>
      <c r="K7" s="11">
        <v>1764912</v>
      </c>
    </row>
    <row r="8" spans="1:11" ht="12" customHeight="1" x14ac:dyDescent="0.25">
      <c r="A8" s="2" t="str">
        <f>"Nov "&amp;RIGHT(A6,4)-1</f>
        <v>Nov 2024</v>
      </c>
      <c r="B8" s="11">
        <v>168248</v>
      </c>
      <c r="C8" s="11">
        <v>1110776</v>
      </c>
      <c r="D8" s="11">
        <v>1279024</v>
      </c>
      <c r="E8" s="11">
        <v>5652</v>
      </c>
      <c r="F8" s="11">
        <v>94493</v>
      </c>
      <c r="G8" s="11">
        <v>100145</v>
      </c>
      <c r="H8" s="11">
        <v>0</v>
      </c>
      <c r="I8" s="11">
        <v>17679</v>
      </c>
      <c r="J8" s="11">
        <v>17679</v>
      </c>
      <c r="K8" s="11">
        <v>1396848</v>
      </c>
    </row>
    <row r="9" spans="1:11" ht="12" customHeight="1" x14ac:dyDescent="0.25">
      <c r="A9" s="2" t="str">
        <f>"Dec "&amp;RIGHT(A6,4)-1</f>
        <v>Dec 2024</v>
      </c>
      <c r="B9" s="11">
        <v>150622</v>
      </c>
      <c r="C9" s="11">
        <v>985079</v>
      </c>
      <c r="D9" s="11">
        <v>1135701</v>
      </c>
      <c r="E9" s="11">
        <v>3392</v>
      </c>
      <c r="F9" s="11">
        <v>84770</v>
      </c>
      <c r="G9" s="11">
        <v>88162</v>
      </c>
      <c r="H9" s="11">
        <v>1557</v>
      </c>
      <c r="I9" s="11">
        <v>8527</v>
      </c>
      <c r="J9" s="11">
        <v>10084</v>
      </c>
      <c r="K9" s="11">
        <v>1233947</v>
      </c>
    </row>
    <row r="10" spans="1:11" ht="12" customHeight="1" x14ac:dyDescent="0.25">
      <c r="A10" s="2" t="str">
        <f>"Jan "&amp;RIGHT(A6,4)</f>
        <v>Jan 2025</v>
      </c>
      <c r="B10" s="11">
        <v>182167</v>
      </c>
      <c r="C10" s="11">
        <v>1207140</v>
      </c>
      <c r="D10" s="11">
        <v>1389307</v>
      </c>
      <c r="E10" s="11">
        <v>7688</v>
      </c>
      <c r="F10" s="11">
        <v>103430</v>
      </c>
      <c r="G10" s="11">
        <v>111118</v>
      </c>
      <c r="H10" s="11">
        <v>1390</v>
      </c>
      <c r="I10" s="11">
        <v>20416</v>
      </c>
      <c r="J10" s="11">
        <v>21806</v>
      </c>
      <c r="K10" s="11">
        <v>1522231</v>
      </c>
    </row>
    <row r="11" spans="1:11" ht="12" customHeight="1" x14ac:dyDescent="0.25">
      <c r="A11" s="2" t="str">
        <f>"Feb "&amp;RIGHT(A6,4)</f>
        <v>Feb 2025</v>
      </c>
      <c r="B11" s="11">
        <v>170256</v>
      </c>
      <c r="C11" s="11">
        <v>1145690</v>
      </c>
      <c r="D11" s="11">
        <v>1315946</v>
      </c>
      <c r="E11" s="11">
        <v>7011</v>
      </c>
      <c r="F11" s="11">
        <v>92302</v>
      </c>
      <c r="G11" s="11">
        <v>99313</v>
      </c>
      <c r="H11" s="11">
        <v>0</v>
      </c>
      <c r="I11" s="11">
        <v>20523</v>
      </c>
      <c r="J11" s="11">
        <v>20523</v>
      </c>
      <c r="K11" s="11">
        <v>1435782</v>
      </c>
    </row>
    <row r="12" spans="1:11" ht="12" customHeight="1" x14ac:dyDescent="0.25">
      <c r="A12" s="2" t="str">
        <f>"Mar "&amp;RIGHT(A6,4)</f>
        <v>Mar 2025</v>
      </c>
      <c r="B12" s="11">
        <v>161828</v>
      </c>
      <c r="C12" s="11">
        <v>1141361</v>
      </c>
      <c r="D12" s="11">
        <v>1303189</v>
      </c>
      <c r="E12" s="11">
        <v>7048</v>
      </c>
      <c r="F12" s="11">
        <v>84406</v>
      </c>
      <c r="G12" s="11">
        <v>91454</v>
      </c>
      <c r="H12" s="11">
        <v>766</v>
      </c>
      <c r="I12" s="11">
        <v>17916</v>
      </c>
      <c r="J12" s="11">
        <v>18682</v>
      </c>
      <c r="K12" s="11">
        <v>1413325</v>
      </c>
    </row>
    <row r="13" spans="1:11" ht="12" customHeight="1" x14ac:dyDescent="0.25">
      <c r="A13" s="2" t="str">
        <f>"Apr "&amp;RIGHT(A6,4)</f>
        <v>Apr 2025</v>
      </c>
      <c r="B13" s="11">
        <v>197491</v>
      </c>
      <c r="C13" s="11">
        <v>1224290</v>
      </c>
      <c r="D13" s="11">
        <v>1421781</v>
      </c>
      <c r="E13" s="11">
        <v>8596</v>
      </c>
      <c r="F13" s="11">
        <v>83830</v>
      </c>
      <c r="G13" s="11">
        <v>92426</v>
      </c>
      <c r="H13" s="11">
        <v>441</v>
      </c>
      <c r="I13" s="11">
        <v>18603</v>
      </c>
      <c r="J13" s="11">
        <v>19044</v>
      </c>
      <c r="K13" s="11">
        <v>1533251</v>
      </c>
    </row>
    <row r="14" spans="1:11" ht="12" customHeight="1" x14ac:dyDescent="0.25">
      <c r="A14" s="2" t="str">
        <f>"May "&amp;RIGHT(A6,4)</f>
        <v>May 2025</v>
      </c>
      <c r="B14" s="11">
        <v>179428</v>
      </c>
      <c r="C14" s="11">
        <v>1166078</v>
      </c>
      <c r="D14" s="11">
        <v>1345506</v>
      </c>
      <c r="E14" s="11">
        <v>17794</v>
      </c>
      <c r="F14" s="11">
        <v>84366</v>
      </c>
      <c r="G14" s="11">
        <v>102160</v>
      </c>
      <c r="H14" s="11">
        <v>40856</v>
      </c>
      <c r="I14" s="11">
        <v>21166</v>
      </c>
      <c r="J14" s="11">
        <v>62022</v>
      </c>
      <c r="K14" s="11">
        <v>1509688</v>
      </c>
    </row>
    <row r="15" spans="1:11" ht="12" customHeight="1" x14ac:dyDescent="0.25">
      <c r="A15" s="2" t="str">
        <f>"Jun "&amp;RIGHT(A6,4)</f>
        <v>Jun 2025</v>
      </c>
      <c r="B15" s="11">
        <v>27313</v>
      </c>
      <c r="C15" s="11">
        <v>182227</v>
      </c>
      <c r="D15" s="11">
        <v>209540</v>
      </c>
      <c r="E15" s="11">
        <v>6044</v>
      </c>
      <c r="F15" s="11">
        <v>73718</v>
      </c>
      <c r="G15" s="11">
        <v>79762</v>
      </c>
      <c r="H15" s="11">
        <v>4596</v>
      </c>
      <c r="I15" s="11">
        <v>343429</v>
      </c>
      <c r="J15" s="11">
        <v>348025</v>
      </c>
      <c r="K15" s="11">
        <v>637327</v>
      </c>
    </row>
    <row r="16" spans="1:11" ht="12" customHeight="1" x14ac:dyDescent="0.25">
      <c r="A16" s="2" t="str">
        <f>"Jul "&amp;RIGHT(A6,4)</f>
        <v>Jul 2025</v>
      </c>
      <c r="B16" s="11">
        <v>3696</v>
      </c>
      <c r="C16" s="11">
        <v>76932</v>
      </c>
      <c r="D16" s="11">
        <v>80628</v>
      </c>
      <c r="E16" s="11">
        <v>6753</v>
      </c>
      <c r="F16" s="11">
        <v>81214</v>
      </c>
      <c r="G16" s="11">
        <v>87967</v>
      </c>
      <c r="H16" s="11">
        <v>73660</v>
      </c>
      <c r="I16" s="11">
        <v>671713</v>
      </c>
      <c r="J16" s="11">
        <v>745373</v>
      </c>
      <c r="K16" s="11">
        <v>913968</v>
      </c>
    </row>
    <row r="17" spans="1:11" ht="12" customHeight="1" x14ac:dyDescent="0.25">
      <c r="A17" s="2" t="str">
        <f>"Aug "&amp;RIGHT(A6,4)</f>
        <v>Aug 2025</v>
      </c>
      <c r="B17" s="11">
        <v>67666</v>
      </c>
      <c r="C17" s="11">
        <v>379202</v>
      </c>
      <c r="D17" s="11">
        <v>446868</v>
      </c>
      <c r="E17" s="11">
        <v>6061</v>
      </c>
      <c r="F17" s="11">
        <v>52090</v>
      </c>
      <c r="G17" s="11">
        <v>58151</v>
      </c>
      <c r="H17" s="11">
        <v>26842</v>
      </c>
      <c r="I17" s="11">
        <v>204081</v>
      </c>
      <c r="J17" s="11">
        <v>230923</v>
      </c>
      <c r="K17" s="11">
        <v>735942</v>
      </c>
    </row>
    <row r="18" spans="1:11" ht="12" customHeight="1" x14ac:dyDescent="0.25">
      <c r="A18" s="2" t="str">
        <f>"Sep "&amp;RIGHT(A6,4)</f>
        <v>Sep 2025</v>
      </c>
      <c r="B18" s="11">
        <v>156840</v>
      </c>
      <c r="C18" s="11">
        <v>1292347</v>
      </c>
      <c r="D18" s="11">
        <v>1449187</v>
      </c>
      <c r="E18" s="11">
        <v>6685</v>
      </c>
      <c r="F18" s="11">
        <v>113183</v>
      </c>
      <c r="G18" s="11">
        <v>119868</v>
      </c>
      <c r="H18" s="11">
        <v>250</v>
      </c>
      <c r="I18" s="11">
        <v>21420</v>
      </c>
      <c r="J18" s="11">
        <v>21670</v>
      </c>
      <c r="K18" s="11">
        <v>1590725</v>
      </c>
    </row>
    <row r="19" spans="1:11" ht="12" customHeight="1" x14ac:dyDescent="0.25">
      <c r="A19" s="12" t="s">
        <v>55</v>
      </c>
      <c r="B19" s="13">
        <v>1670123</v>
      </c>
      <c r="C19" s="13">
        <v>11330097</v>
      </c>
      <c r="D19" s="13">
        <v>13000220</v>
      </c>
      <c r="E19" s="13">
        <v>90612</v>
      </c>
      <c r="F19" s="13">
        <v>1053949</v>
      </c>
      <c r="G19" s="13">
        <v>1144561</v>
      </c>
      <c r="H19" s="13">
        <v>150358</v>
      </c>
      <c r="I19" s="13">
        <v>1392807</v>
      </c>
      <c r="J19" s="13">
        <v>1543165</v>
      </c>
      <c r="K19" s="13">
        <v>15687946</v>
      </c>
    </row>
    <row r="20" spans="1:11" ht="12" customHeight="1" x14ac:dyDescent="0.25">
      <c r="A20" s="14" t="s">
        <v>419</v>
      </c>
      <c r="B20" s="15">
        <v>1414608</v>
      </c>
      <c r="C20" s="15">
        <v>9399389</v>
      </c>
      <c r="D20" s="15">
        <v>10813997</v>
      </c>
      <c r="E20" s="15">
        <v>65069</v>
      </c>
      <c r="F20" s="15">
        <v>733744</v>
      </c>
      <c r="G20" s="15">
        <v>798813</v>
      </c>
      <c r="H20" s="15">
        <v>45010</v>
      </c>
      <c r="I20" s="15">
        <v>152164</v>
      </c>
      <c r="J20" s="15">
        <v>197174</v>
      </c>
      <c r="K20" s="15">
        <v>11809984</v>
      </c>
    </row>
    <row r="21" spans="1:11" ht="12" customHeight="1" x14ac:dyDescent="0.25">
      <c r="A21" s="3" t="str">
        <f>"FY "&amp;RIGHT(A6,4)+1</f>
        <v>FY 2026</v>
      </c>
    </row>
    <row r="22" spans="1:11" ht="12" customHeight="1" x14ac:dyDescent="0.25">
      <c r="A22" s="2" t="str">
        <f>"Oct "&amp;RIGHT(A6,4)</f>
        <v>Oct 2025</v>
      </c>
      <c r="B22" s="11">
        <v>175015</v>
      </c>
      <c r="C22" s="11">
        <v>1255967</v>
      </c>
      <c r="D22" s="11">
        <v>1430982</v>
      </c>
      <c r="E22" s="11">
        <v>12286</v>
      </c>
      <c r="F22" s="11">
        <v>107923</v>
      </c>
      <c r="G22" s="11">
        <v>120209</v>
      </c>
      <c r="H22" s="11">
        <v>0</v>
      </c>
      <c r="I22" s="11">
        <v>25488</v>
      </c>
      <c r="J22" s="11">
        <v>25488</v>
      </c>
      <c r="K22" s="11">
        <v>1576679</v>
      </c>
    </row>
    <row r="23" spans="1:11" ht="12" customHeight="1" x14ac:dyDescent="0.25">
      <c r="A23" s="2" t="str">
        <f>"Nov "&amp;RIGHT(A6,4)</f>
        <v>Nov 2025</v>
      </c>
      <c r="B23" s="11">
        <v>137762</v>
      </c>
      <c r="C23" s="11">
        <v>968125</v>
      </c>
      <c r="D23" s="11">
        <v>1105887</v>
      </c>
      <c r="E23" s="11">
        <v>11021</v>
      </c>
      <c r="F23" s="11">
        <v>85137</v>
      </c>
      <c r="G23" s="11">
        <v>96158</v>
      </c>
      <c r="H23" s="11">
        <v>0</v>
      </c>
      <c r="I23" s="11">
        <v>13416</v>
      </c>
      <c r="J23" s="11">
        <v>13416</v>
      </c>
      <c r="K23" s="11">
        <v>1215461</v>
      </c>
    </row>
    <row r="24" spans="1:11" ht="12" customHeight="1" x14ac:dyDescent="0.25">
      <c r="A24" s="2" t="str">
        <f>"Dec "&amp;RIGHT(A6,4)</f>
        <v>Dec 2025</v>
      </c>
      <c r="B24" s="11">
        <v>124901</v>
      </c>
      <c r="C24" s="11">
        <v>882684</v>
      </c>
      <c r="D24" s="11">
        <v>1007585</v>
      </c>
      <c r="E24" s="11">
        <v>10867</v>
      </c>
      <c r="F24" s="11">
        <v>85341</v>
      </c>
      <c r="G24" s="11">
        <v>96208</v>
      </c>
      <c r="H24" s="11">
        <v>891</v>
      </c>
      <c r="I24" s="11">
        <v>8003</v>
      </c>
      <c r="J24" s="11">
        <v>8894</v>
      </c>
      <c r="K24" s="11">
        <v>1112687</v>
      </c>
    </row>
    <row r="25" spans="1:11" ht="12" customHeight="1" x14ac:dyDescent="0.25">
      <c r="A25" s="2" t="str">
        <f>"Jan "&amp;RIGHT(A6,4)+1</f>
        <v>Jan 2026</v>
      </c>
      <c r="B25" s="11">
        <v>144781</v>
      </c>
      <c r="C25" s="11">
        <v>1066267</v>
      </c>
      <c r="D25" s="11">
        <v>1211048</v>
      </c>
      <c r="E25" s="11">
        <v>10765</v>
      </c>
      <c r="F25" s="11">
        <v>99332</v>
      </c>
      <c r="G25" s="11">
        <v>110097</v>
      </c>
      <c r="H25" s="11">
        <v>468</v>
      </c>
      <c r="I25" s="11">
        <v>15397</v>
      </c>
      <c r="J25" s="11">
        <v>15865</v>
      </c>
      <c r="K25" s="11">
        <v>1337010</v>
      </c>
    </row>
    <row r="26" spans="1:11" ht="12" customHeight="1" x14ac:dyDescent="0.25">
      <c r="A26" s="2" t="str">
        <f>"Feb "&amp;RIGHT(A6,4)+1</f>
        <v>Feb 2026</v>
      </c>
      <c r="B26" s="11">
        <v>152430</v>
      </c>
      <c r="C26" s="11">
        <v>1062302</v>
      </c>
      <c r="D26" s="11">
        <v>1214732</v>
      </c>
      <c r="E26" s="11">
        <v>12549</v>
      </c>
      <c r="F26" s="11">
        <v>96980</v>
      </c>
      <c r="G26" s="11">
        <v>109529</v>
      </c>
      <c r="H26" s="11">
        <v>1395</v>
      </c>
      <c r="I26" s="11">
        <v>16266</v>
      </c>
      <c r="J26" s="11">
        <v>17661</v>
      </c>
      <c r="K26" s="11">
        <v>1341922</v>
      </c>
    </row>
    <row r="27" spans="1:11" ht="12" customHeight="1" x14ac:dyDescent="0.25">
      <c r="A27" s="2" t="str">
        <f>"Mar "&amp;RIGHT(A6,4)+1</f>
        <v>Mar 2026</v>
      </c>
      <c r="B27" s="11">
        <v>144938</v>
      </c>
      <c r="C27" s="11">
        <v>1081610</v>
      </c>
      <c r="D27" s="11">
        <v>1226548</v>
      </c>
      <c r="E27" s="11">
        <v>11873</v>
      </c>
      <c r="F27" s="11">
        <v>104885</v>
      </c>
      <c r="G27" s="11">
        <v>116758</v>
      </c>
      <c r="H27" s="11">
        <v>0</v>
      </c>
      <c r="I27" s="11">
        <v>14192</v>
      </c>
      <c r="J27" s="11">
        <v>14192</v>
      </c>
      <c r="K27" s="11">
        <v>1357498</v>
      </c>
    </row>
    <row r="28" spans="1:11" ht="12" customHeight="1" x14ac:dyDescent="0.25">
      <c r="A28" s="2" t="str">
        <f>"Apr "&amp;RIGHT(A6,4)+1</f>
        <v>Apr 2026</v>
      </c>
      <c r="B28" s="11">
        <v>191615</v>
      </c>
      <c r="C28" s="11">
        <v>1056343</v>
      </c>
      <c r="D28" s="11">
        <v>1247958</v>
      </c>
      <c r="E28" s="11">
        <v>13812</v>
      </c>
      <c r="F28" s="11">
        <v>117797</v>
      </c>
      <c r="G28" s="11">
        <v>131609</v>
      </c>
      <c r="H28" s="11">
        <v>4514</v>
      </c>
      <c r="I28" s="11">
        <v>25405</v>
      </c>
      <c r="J28" s="11">
        <v>29919</v>
      </c>
      <c r="K28" s="11">
        <v>1409486</v>
      </c>
    </row>
    <row r="29" spans="1:11" ht="12" customHeight="1" x14ac:dyDescent="0.25">
      <c r="A29" s="2" t="str">
        <f>"May "&amp;RIGHT(A6,4)+1</f>
        <v>May 2026</v>
      </c>
      <c r="B29" s="11">
        <v>150472</v>
      </c>
      <c r="C29" s="11">
        <v>1072461</v>
      </c>
      <c r="D29" s="11">
        <v>1222933</v>
      </c>
      <c r="E29" s="11">
        <v>24262</v>
      </c>
      <c r="F29" s="11">
        <v>110039</v>
      </c>
      <c r="G29" s="11">
        <v>134301</v>
      </c>
      <c r="H29" s="11">
        <v>94</v>
      </c>
      <c r="I29" s="11">
        <v>37672</v>
      </c>
      <c r="J29" s="11">
        <v>37766</v>
      </c>
      <c r="K29" s="11">
        <v>1395000</v>
      </c>
    </row>
    <row r="30" spans="1:11" ht="12" customHeight="1" x14ac:dyDescent="0.25">
      <c r="A30" s="2" t="str">
        <f>"Jun "&amp;RIGHT(A6,4)+1</f>
        <v>Jun 2026</v>
      </c>
      <c r="B30" s="11" t="s">
        <v>417</v>
      </c>
      <c r="C30" s="11" t="s">
        <v>417</v>
      </c>
      <c r="D30" s="11" t="s">
        <v>417</v>
      </c>
      <c r="E30" s="11" t="s">
        <v>417</v>
      </c>
      <c r="F30" s="11" t="s">
        <v>417</v>
      </c>
      <c r="G30" s="11" t="s">
        <v>417</v>
      </c>
      <c r="H30" s="11" t="s">
        <v>417</v>
      </c>
      <c r="I30" s="11" t="s">
        <v>417</v>
      </c>
      <c r="J30" s="11" t="s">
        <v>417</v>
      </c>
      <c r="K30" s="11" t="s">
        <v>417</v>
      </c>
    </row>
    <row r="31" spans="1:11" ht="12" customHeight="1" x14ac:dyDescent="0.25">
      <c r="A31" s="2" t="str">
        <f>"Jul "&amp;RIGHT(A6,4)+1</f>
        <v>Jul 2026</v>
      </c>
      <c r="B31" s="11" t="s">
        <v>417</v>
      </c>
      <c r="C31" s="11" t="s">
        <v>417</v>
      </c>
      <c r="D31" s="11" t="s">
        <v>417</v>
      </c>
      <c r="E31" s="11" t="s">
        <v>417</v>
      </c>
      <c r="F31" s="11" t="s">
        <v>417</v>
      </c>
      <c r="G31" s="11" t="s">
        <v>417</v>
      </c>
      <c r="H31" s="11" t="s">
        <v>417</v>
      </c>
      <c r="I31" s="11" t="s">
        <v>417</v>
      </c>
      <c r="J31" s="11" t="s">
        <v>417</v>
      </c>
      <c r="K31" s="11" t="s">
        <v>417</v>
      </c>
    </row>
    <row r="32" spans="1:11" ht="12" customHeight="1" x14ac:dyDescent="0.25">
      <c r="A32" s="2" t="str">
        <f>"Aug "&amp;RIGHT(A6,4)+1</f>
        <v>Aug 2026</v>
      </c>
      <c r="B32" s="11" t="s">
        <v>417</v>
      </c>
      <c r="C32" s="11" t="s">
        <v>417</v>
      </c>
      <c r="D32" s="11" t="s">
        <v>417</v>
      </c>
      <c r="E32" s="11" t="s">
        <v>417</v>
      </c>
      <c r="F32" s="11" t="s">
        <v>417</v>
      </c>
      <c r="G32" s="11" t="s">
        <v>417</v>
      </c>
      <c r="H32" s="11" t="s">
        <v>417</v>
      </c>
      <c r="I32" s="11" t="s">
        <v>417</v>
      </c>
      <c r="J32" s="11" t="s">
        <v>417</v>
      </c>
      <c r="K32" s="11" t="s">
        <v>417</v>
      </c>
    </row>
    <row r="33" spans="1:11" ht="12" customHeight="1" x14ac:dyDescent="0.25">
      <c r="A33" s="2" t="str">
        <f>"Sep "&amp;RIGHT(A6,4)+1</f>
        <v>Sep 2026</v>
      </c>
      <c r="B33" s="11" t="s">
        <v>417</v>
      </c>
      <c r="C33" s="11" t="s">
        <v>417</v>
      </c>
      <c r="D33" s="11" t="s">
        <v>417</v>
      </c>
      <c r="E33" s="11" t="s">
        <v>417</v>
      </c>
      <c r="F33" s="11" t="s">
        <v>417</v>
      </c>
      <c r="G33" s="11" t="s">
        <v>417</v>
      </c>
      <c r="H33" s="11" t="s">
        <v>417</v>
      </c>
      <c r="I33" s="11" t="s">
        <v>417</v>
      </c>
      <c r="J33" s="11" t="s">
        <v>417</v>
      </c>
      <c r="K33" s="11" t="s">
        <v>417</v>
      </c>
    </row>
    <row r="34" spans="1:11" ht="12" customHeight="1" x14ac:dyDescent="0.25">
      <c r="A34" s="12" t="s">
        <v>55</v>
      </c>
      <c r="B34" s="13">
        <v>1221914</v>
      </c>
      <c r="C34" s="13">
        <v>8445759</v>
      </c>
      <c r="D34" s="13">
        <v>9667673</v>
      </c>
      <c r="E34" s="13">
        <v>107435</v>
      </c>
      <c r="F34" s="13">
        <v>807434</v>
      </c>
      <c r="G34" s="13">
        <v>914869</v>
      </c>
      <c r="H34" s="13">
        <v>7362</v>
      </c>
      <c r="I34" s="13">
        <v>155839</v>
      </c>
      <c r="J34" s="13">
        <v>163201</v>
      </c>
      <c r="K34" s="13">
        <v>10745743</v>
      </c>
    </row>
    <row r="35" spans="1:11" ht="12" customHeight="1" x14ac:dyDescent="0.25">
      <c r="A35" s="14" t="str">
        <f>"Total "&amp;MID(A20,7,LEN(A20)-13)&amp;" Months"</f>
        <v>Total 8 Months</v>
      </c>
      <c r="B35" s="15">
        <v>1221914</v>
      </c>
      <c r="C35" s="15">
        <v>8445759</v>
      </c>
      <c r="D35" s="15">
        <v>9667673</v>
      </c>
      <c r="E35" s="15">
        <v>107435</v>
      </c>
      <c r="F35" s="15">
        <v>807434</v>
      </c>
      <c r="G35" s="15">
        <v>914869</v>
      </c>
      <c r="H35" s="15">
        <v>7362</v>
      </c>
      <c r="I35" s="15">
        <v>155839</v>
      </c>
      <c r="J35" s="15">
        <v>163201</v>
      </c>
      <c r="K35" s="15">
        <v>10745743</v>
      </c>
    </row>
    <row r="36" spans="1:11" ht="12" customHeight="1" x14ac:dyDescent="0.25">
      <c r="A36" s="78"/>
      <c r="B36" s="78"/>
      <c r="C36" s="78"/>
      <c r="D36" s="78"/>
      <c r="E36" s="78"/>
      <c r="F36" s="78"/>
      <c r="G36" s="78"/>
      <c r="H36" s="78"/>
    </row>
    <row r="37" spans="1:11" ht="70.05" customHeight="1" x14ac:dyDescent="0.25"/>
  </sheetData>
  <mergeCells count="9">
    <mergeCell ref="K3:K4"/>
    <mergeCell ref="B5:K5"/>
    <mergeCell ref="A36:H36"/>
    <mergeCell ref="A1:J1"/>
    <mergeCell ref="A2:J2"/>
    <mergeCell ref="A3:A4"/>
    <mergeCell ref="B3:D3"/>
    <mergeCell ref="E3:G3"/>
    <mergeCell ref="H3:J3"/>
  </mergeCells>
  <phoneticPr fontId="0" type="noConversion"/>
  <pageMargins left="0.75" right="0.5" top="0.75" bottom="0.5" header="0.5" footer="0.25"/>
  <pageSetup orientation="landscape"/>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pageSetUpPr fitToPage="1"/>
  </sheetPr>
  <dimension ref="A1:I37"/>
  <sheetViews>
    <sheetView showGridLines="0" workbookViewId="0">
      <selection sqref="A1:H1"/>
    </sheetView>
  </sheetViews>
  <sheetFormatPr defaultRowHeight="13.2" x14ac:dyDescent="0.25"/>
  <cols>
    <col min="1" max="9" width="11.44140625" customWidth="1"/>
  </cols>
  <sheetData>
    <row r="1" spans="1:9" ht="12" customHeight="1" x14ac:dyDescent="0.25">
      <c r="A1" s="79" t="s">
        <v>439</v>
      </c>
      <c r="B1" s="79"/>
      <c r="C1" s="79"/>
      <c r="D1" s="79"/>
      <c r="E1" s="79"/>
      <c r="F1" s="79"/>
      <c r="G1" s="79"/>
      <c r="H1" s="79"/>
      <c r="I1" s="75">
        <v>46248</v>
      </c>
    </row>
    <row r="2" spans="1:9" ht="12" customHeight="1" x14ac:dyDescent="0.25">
      <c r="A2" s="81" t="s">
        <v>143</v>
      </c>
      <c r="B2" s="81"/>
      <c r="C2" s="81"/>
      <c r="D2" s="81"/>
      <c r="E2" s="81"/>
      <c r="F2" s="81"/>
      <c r="G2" s="81"/>
      <c r="H2" s="81"/>
      <c r="I2" s="1"/>
    </row>
    <row r="3" spans="1:9" ht="24" customHeight="1" x14ac:dyDescent="0.25">
      <c r="A3" s="83" t="s">
        <v>50</v>
      </c>
      <c r="B3" s="87" t="s">
        <v>144</v>
      </c>
      <c r="C3" s="87"/>
      <c r="D3" s="86"/>
      <c r="E3" s="87" t="s">
        <v>145</v>
      </c>
      <c r="F3" s="87"/>
      <c r="G3" s="86"/>
      <c r="H3" s="87" t="s">
        <v>146</v>
      </c>
      <c r="I3" s="87"/>
    </row>
    <row r="4" spans="1:9" ht="24" customHeight="1" x14ac:dyDescent="0.25">
      <c r="A4" s="84"/>
      <c r="B4" s="10" t="s">
        <v>78</v>
      </c>
      <c r="C4" s="10" t="s">
        <v>80</v>
      </c>
      <c r="D4" s="10" t="s">
        <v>55</v>
      </c>
      <c r="E4" s="10" t="s">
        <v>223</v>
      </c>
      <c r="F4" s="10" t="s">
        <v>80</v>
      </c>
      <c r="G4" s="10" t="s">
        <v>224</v>
      </c>
      <c r="H4" s="10" t="s">
        <v>225</v>
      </c>
      <c r="I4" s="9" t="s">
        <v>80</v>
      </c>
    </row>
    <row r="5" spans="1:9" ht="12" customHeight="1" x14ac:dyDescent="0.25">
      <c r="A5" s="1"/>
      <c r="B5" s="78" t="str">
        <f>REPT("-",29)&amp;" Number "&amp;REPT("-",28)&amp;"   "&amp;REPT("-",30)&amp;" Dollars "&amp;REPT("-",28)&amp;"   "&amp;REPT("-",19)&amp;" Cents "&amp;REPT("-",21)</f>
        <v>----------------------------- Number ----------------------------   ------------------------------ Dollars ----------------------------   ------------------- Cents ---------------------</v>
      </c>
      <c r="C5" s="78"/>
      <c r="D5" s="78"/>
      <c r="E5" s="78"/>
      <c r="F5" s="78"/>
      <c r="G5" s="78"/>
      <c r="H5" s="78"/>
      <c r="I5" s="78"/>
    </row>
    <row r="6" spans="1:9" ht="12" customHeight="1" x14ac:dyDescent="0.25">
      <c r="A6" s="3" t="s">
        <v>418</v>
      </c>
    </row>
    <row r="7" spans="1:9" ht="12" customHeight="1" x14ac:dyDescent="0.25">
      <c r="A7" s="2" t="str">
        <f>"Oct "&amp;RIGHT(A6,4)-1</f>
        <v>Oct 2024</v>
      </c>
      <c r="B7" s="11">
        <v>212456</v>
      </c>
      <c r="C7" s="11">
        <v>1552456</v>
      </c>
      <c r="D7" s="11">
        <v>1764912</v>
      </c>
      <c r="E7" s="11">
        <v>59487.68</v>
      </c>
      <c r="F7" s="11">
        <v>419163.12</v>
      </c>
      <c r="G7" s="11">
        <v>478650.8</v>
      </c>
      <c r="H7" s="16">
        <v>28</v>
      </c>
      <c r="I7" s="16">
        <v>27</v>
      </c>
    </row>
    <row r="8" spans="1:9" ht="12" customHeight="1" x14ac:dyDescent="0.25">
      <c r="A8" s="2" t="str">
        <f>"Nov "&amp;RIGHT(A6,4)-1</f>
        <v>Nov 2024</v>
      </c>
      <c r="B8" s="11">
        <v>173900</v>
      </c>
      <c r="C8" s="11">
        <v>1222948</v>
      </c>
      <c r="D8" s="11">
        <v>1396848</v>
      </c>
      <c r="E8" s="11">
        <v>48692</v>
      </c>
      <c r="F8" s="11">
        <v>330195.96000000002</v>
      </c>
      <c r="G8" s="11">
        <v>378887.96</v>
      </c>
      <c r="H8" s="16">
        <v>28</v>
      </c>
      <c r="I8" s="16">
        <v>27</v>
      </c>
    </row>
    <row r="9" spans="1:9" ht="12" customHeight="1" x14ac:dyDescent="0.25">
      <c r="A9" s="2" t="str">
        <f>"Dec "&amp;RIGHT(A6,4)-1</f>
        <v>Dec 2024</v>
      </c>
      <c r="B9" s="11">
        <v>155571</v>
      </c>
      <c r="C9" s="11">
        <v>1078376</v>
      </c>
      <c r="D9" s="11">
        <v>1233947</v>
      </c>
      <c r="E9" s="11">
        <v>43559.88</v>
      </c>
      <c r="F9" s="11">
        <v>291161.52</v>
      </c>
      <c r="G9" s="11">
        <v>334721.40000000002</v>
      </c>
      <c r="H9" s="16">
        <v>28</v>
      </c>
      <c r="I9" s="16">
        <v>27</v>
      </c>
    </row>
    <row r="10" spans="1:9" ht="12" customHeight="1" x14ac:dyDescent="0.25">
      <c r="A10" s="2" t="str">
        <f>"Jan "&amp;RIGHT(A6,4)</f>
        <v>Jan 2025</v>
      </c>
      <c r="B10" s="11">
        <v>191245</v>
      </c>
      <c r="C10" s="11">
        <v>1330986</v>
      </c>
      <c r="D10" s="11">
        <v>1522231</v>
      </c>
      <c r="E10" s="11">
        <v>53548.6</v>
      </c>
      <c r="F10" s="11">
        <v>359366.22</v>
      </c>
      <c r="G10" s="11">
        <v>412914.82</v>
      </c>
      <c r="H10" s="16">
        <v>28</v>
      </c>
      <c r="I10" s="16">
        <v>27</v>
      </c>
    </row>
    <row r="11" spans="1:9" ht="12" customHeight="1" x14ac:dyDescent="0.25">
      <c r="A11" s="2" t="str">
        <f>"Feb "&amp;RIGHT(A6,4)</f>
        <v>Feb 2025</v>
      </c>
      <c r="B11" s="11">
        <v>177267</v>
      </c>
      <c r="C11" s="11">
        <v>1258515</v>
      </c>
      <c r="D11" s="11">
        <v>1435782</v>
      </c>
      <c r="E11" s="11">
        <v>49634.76</v>
      </c>
      <c r="F11" s="11">
        <v>339799.05</v>
      </c>
      <c r="G11" s="11">
        <v>389433.81</v>
      </c>
      <c r="H11" s="16">
        <v>28</v>
      </c>
      <c r="I11" s="16">
        <v>27</v>
      </c>
    </row>
    <row r="12" spans="1:9" ht="12" customHeight="1" x14ac:dyDescent="0.25">
      <c r="A12" s="2" t="str">
        <f>"Mar "&amp;RIGHT(A6,4)</f>
        <v>Mar 2025</v>
      </c>
      <c r="B12" s="11">
        <v>169642</v>
      </c>
      <c r="C12" s="11">
        <v>1243683</v>
      </c>
      <c r="D12" s="11">
        <v>1413325</v>
      </c>
      <c r="E12" s="11">
        <v>47499.76</v>
      </c>
      <c r="F12" s="11">
        <v>335794.41</v>
      </c>
      <c r="G12" s="11">
        <v>383294.17</v>
      </c>
      <c r="H12" s="16">
        <v>28</v>
      </c>
      <c r="I12" s="16">
        <v>27</v>
      </c>
    </row>
    <row r="13" spans="1:9" ht="12" customHeight="1" x14ac:dyDescent="0.25">
      <c r="A13" s="2" t="str">
        <f>"Apr "&amp;RIGHT(A6,4)</f>
        <v>Apr 2025</v>
      </c>
      <c r="B13" s="11">
        <v>206528</v>
      </c>
      <c r="C13" s="11">
        <v>1326723</v>
      </c>
      <c r="D13" s="11">
        <v>1533251</v>
      </c>
      <c r="E13" s="11">
        <v>57827.839999999997</v>
      </c>
      <c r="F13" s="11">
        <v>358215.21</v>
      </c>
      <c r="G13" s="11">
        <v>416043.05</v>
      </c>
      <c r="H13" s="16">
        <v>28</v>
      </c>
      <c r="I13" s="16">
        <v>27</v>
      </c>
    </row>
    <row r="14" spans="1:9" ht="12" customHeight="1" x14ac:dyDescent="0.25">
      <c r="A14" s="2" t="str">
        <f>"May "&amp;RIGHT(A6,4)</f>
        <v>May 2025</v>
      </c>
      <c r="B14" s="11">
        <v>238078</v>
      </c>
      <c r="C14" s="11">
        <v>1271610</v>
      </c>
      <c r="D14" s="11">
        <v>1509688</v>
      </c>
      <c r="E14" s="11">
        <v>66661.84</v>
      </c>
      <c r="F14" s="11">
        <v>343334.7</v>
      </c>
      <c r="G14" s="11">
        <v>409996.54</v>
      </c>
      <c r="H14" s="16">
        <v>28</v>
      </c>
      <c r="I14" s="16">
        <v>27</v>
      </c>
    </row>
    <row r="15" spans="1:9" ht="12" customHeight="1" x14ac:dyDescent="0.25">
      <c r="A15" s="2" t="str">
        <f>"Jun "&amp;RIGHT(A6,4)</f>
        <v>Jun 2025</v>
      </c>
      <c r="B15" s="11">
        <v>37953</v>
      </c>
      <c r="C15" s="11">
        <v>599374</v>
      </c>
      <c r="D15" s="11">
        <v>637327</v>
      </c>
      <c r="E15" s="11">
        <v>10626.84</v>
      </c>
      <c r="F15" s="11">
        <v>161830.98000000001</v>
      </c>
      <c r="G15" s="11">
        <v>172457.82</v>
      </c>
      <c r="H15" s="16">
        <v>28</v>
      </c>
      <c r="I15" s="16">
        <v>27</v>
      </c>
    </row>
    <row r="16" spans="1:9" ht="12" customHeight="1" x14ac:dyDescent="0.25">
      <c r="A16" s="2" t="str">
        <f>"Jul "&amp;RIGHT(A6,4)</f>
        <v>Jul 2025</v>
      </c>
      <c r="B16" s="11">
        <v>84109</v>
      </c>
      <c r="C16" s="11">
        <v>829859</v>
      </c>
      <c r="D16" s="11">
        <v>913968</v>
      </c>
      <c r="E16" s="11">
        <v>23340.247500000001</v>
      </c>
      <c r="F16" s="11">
        <v>221987.2825</v>
      </c>
      <c r="G16" s="11">
        <v>245327.53</v>
      </c>
      <c r="H16" s="16">
        <v>27.75</v>
      </c>
      <c r="I16" s="16">
        <v>26.75</v>
      </c>
    </row>
    <row r="17" spans="1:9" ht="12" customHeight="1" x14ac:dyDescent="0.25">
      <c r="A17" s="2" t="str">
        <f>"Aug "&amp;RIGHT(A6,4)</f>
        <v>Aug 2025</v>
      </c>
      <c r="B17" s="11">
        <v>100569</v>
      </c>
      <c r="C17" s="11">
        <v>635373</v>
      </c>
      <c r="D17" s="11">
        <v>735942</v>
      </c>
      <c r="E17" s="11">
        <v>27907.897499999999</v>
      </c>
      <c r="F17" s="11">
        <v>169962.2775</v>
      </c>
      <c r="G17" s="11">
        <v>197870.17499999999</v>
      </c>
      <c r="H17" s="16">
        <v>27.75</v>
      </c>
      <c r="I17" s="16">
        <v>26.75</v>
      </c>
    </row>
    <row r="18" spans="1:9" ht="12" customHeight="1" x14ac:dyDescent="0.25">
      <c r="A18" s="2" t="str">
        <f>"Sep "&amp;RIGHT(A6,4)</f>
        <v>Sep 2025</v>
      </c>
      <c r="B18" s="11">
        <v>163775</v>
      </c>
      <c r="C18" s="11">
        <v>1426950</v>
      </c>
      <c r="D18" s="11">
        <v>1590725</v>
      </c>
      <c r="E18" s="11">
        <v>45447.5625</v>
      </c>
      <c r="F18" s="11">
        <v>381709.125</v>
      </c>
      <c r="G18" s="11">
        <v>427156.6875</v>
      </c>
      <c r="H18" s="16">
        <v>27.75</v>
      </c>
      <c r="I18" s="16">
        <v>26.75</v>
      </c>
    </row>
    <row r="19" spans="1:9" ht="12" customHeight="1" x14ac:dyDescent="0.25">
      <c r="A19" s="12" t="s">
        <v>55</v>
      </c>
      <c r="B19" s="13">
        <v>1911093</v>
      </c>
      <c r="C19" s="13">
        <v>13776853</v>
      </c>
      <c r="D19" s="13">
        <v>15687946</v>
      </c>
      <c r="E19" s="13">
        <v>534234.90749999997</v>
      </c>
      <c r="F19" s="13">
        <v>3712519.855</v>
      </c>
      <c r="G19" s="13">
        <v>4246754.7625000002</v>
      </c>
      <c r="H19" s="17">
        <v>27.9544</v>
      </c>
      <c r="I19" s="17">
        <v>26.947500000000002</v>
      </c>
    </row>
    <row r="20" spans="1:9" ht="12" customHeight="1" x14ac:dyDescent="0.25">
      <c r="A20" s="14" t="s">
        <v>419</v>
      </c>
      <c r="B20" s="15">
        <v>1524687</v>
      </c>
      <c r="C20" s="15">
        <v>10285297</v>
      </c>
      <c r="D20" s="15">
        <v>11809984</v>
      </c>
      <c r="E20" s="15">
        <v>426912.36</v>
      </c>
      <c r="F20" s="15">
        <v>2777030.19</v>
      </c>
      <c r="G20" s="15">
        <v>3203942.55</v>
      </c>
      <c r="H20" s="18">
        <v>28</v>
      </c>
      <c r="I20" s="18">
        <v>27</v>
      </c>
    </row>
    <row r="21" spans="1:9" ht="12" customHeight="1" x14ac:dyDescent="0.25">
      <c r="A21" s="3" t="str">
        <f>"FY "&amp;RIGHT(A6,4)+1</f>
        <v>FY 2026</v>
      </c>
    </row>
    <row r="22" spans="1:9" ht="12" customHeight="1" x14ac:dyDescent="0.25">
      <c r="A22" s="2" t="str">
        <f>"Oct "&amp;RIGHT(A6,4)</f>
        <v>Oct 2025</v>
      </c>
      <c r="B22" s="11">
        <v>187301</v>
      </c>
      <c r="C22" s="11">
        <v>1389378</v>
      </c>
      <c r="D22" s="11">
        <v>1576679</v>
      </c>
      <c r="E22" s="11">
        <v>51976.027499999997</v>
      </c>
      <c r="F22" s="11">
        <v>371658.61499999999</v>
      </c>
      <c r="G22" s="11">
        <v>423634.64250000002</v>
      </c>
      <c r="H22" s="16">
        <v>27.75</v>
      </c>
      <c r="I22" s="16">
        <v>26.75</v>
      </c>
    </row>
    <row r="23" spans="1:9" ht="12" customHeight="1" x14ac:dyDescent="0.25">
      <c r="A23" s="2" t="str">
        <f>"Nov "&amp;RIGHT(A6,4)</f>
        <v>Nov 2025</v>
      </c>
      <c r="B23" s="11">
        <v>148783</v>
      </c>
      <c r="C23" s="11">
        <v>1066678</v>
      </c>
      <c r="D23" s="11">
        <v>1215461</v>
      </c>
      <c r="E23" s="11">
        <v>41287.282500000001</v>
      </c>
      <c r="F23" s="11">
        <v>285336.36499999999</v>
      </c>
      <c r="G23" s="11">
        <v>326623.64750000002</v>
      </c>
      <c r="H23" s="16">
        <v>27.75</v>
      </c>
      <c r="I23" s="16">
        <v>26.75</v>
      </c>
    </row>
    <row r="24" spans="1:9" ht="12" customHeight="1" x14ac:dyDescent="0.25">
      <c r="A24" s="2" t="str">
        <f>"Dec "&amp;RIGHT(A6,4)</f>
        <v>Dec 2025</v>
      </c>
      <c r="B24" s="11">
        <v>136659</v>
      </c>
      <c r="C24" s="11">
        <v>976028</v>
      </c>
      <c r="D24" s="11">
        <v>1112687</v>
      </c>
      <c r="E24" s="11">
        <v>37922.872499999998</v>
      </c>
      <c r="F24" s="11">
        <v>261087.49</v>
      </c>
      <c r="G24" s="11">
        <v>299010.36249999999</v>
      </c>
      <c r="H24" s="16">
        <v>27.75</v>
      </c>
      <c r="I24" s="16">
        <v>26.75</v>
      </c>
    </row>
    <row r="25" spans="1:9" ht="12" customHeight="1" x14ac:dyDescent="0.25">
      <c r="A25" s="2" t="str">
        <f>"Jan "&amp;RIGHT(A6,4)+1</f>
        <v>Jan 2026</v>
      </c>
      <c r="B25" s="11">
        <v>156014</v>
      </c>
      <c r="C25" s="11">
        <v>1180996</v>
      </c>
      <c r="D25" s="11">
        <v>1337010</v>
      </c>
      <c r="E25" s="11">
        <v>43293.885000000002</v>
      </c>
      <c r="F25" s="11">
        <v>315916.43</v>
      </c>
      <c r="G25" s="11">
        <v>359210.315</v>
      </c>
      <c r="H25" s="16">
        <v>27.75</v>
      </c>
      <c r="I25" s="16">
        <v>26.75</v>
      </c>
    </row>
    <row r="26" spans="1:9" ht="12" customHeight="1" x14ac:dyDescent="0.25">
      <c r="A26" s="2" t="str">
        <f>"Feb "&amp;RIGHT(A6,4)+1</f>
        <v>Feb 2026</v>
      </c>
      <c r="B26" s="11">
        <v>166374</v>
      </c>
      <c r="C26" s="11">
        <v>1175548</v>
      </c>
      <c r="D26" s="11">
        <v>1341922</v>
      </c>
      <c r="E26" s="11">
        <v>46168.785000000003</v>
      </c>
      <c r="F26" s="11">
        <v>314459.09000000003</v>
      </c>
      <c r="G26" s="11">
        <v>360627.875</v>
      </c>
      <c r="H26" s="16">
        <v>27.75</v>
      </c>
      <c r="I26" s="16">
        <v>26.75</v>
      </c>
    </row>
    <row r="27" spans="1:9" ht="12" customHeight="1" x14ac:dyDescent="0.25">
      <c r="A27" s="2" t="str">
        <f>"Mar "&amp;RIGHT(A6,4)+1</f>
        <v>Mar 2026</v>
      </c>
      <c r="B27" s="11">
        <v>156811</v>
      </c>
      <c r="C27" s="11">
        <v>1200687</v>
      </c>
      <c r="D27" s="11">
        <v>1357498</v>
      </c>
      <c r="E27" s="11">
        <v>43515.052499999998</v>
      </c>
      <c r="F27" s="11">
        <v>321183.77250000002</v>
      </c>
      <c r="G27" s="11">
        <v>364698.82500000001</v>
      </c>
      <c r="H27" s="16">
        <v>27.75</v>
      </c>
      <c r="I27" s="16">
        <v>26.75</v>
      </c>
    </row>
    <row r="28" spans="1:9" ht="12" customHeight="1" x14ac:dyDescent="0.25">
      <c r="A28" s="2" t="str">
        <f>"Apr "&amp;RIGHT(A6,4)+1</f>
        <v>Apr 2026</v>
      </c>
      <c r="B28" s="11">
        <v>209941</v>
      </c>
      <c r="C28" s="11">
        <v>1199545</v>
      </c>
      <c r="D28" s="11">
        <v>1409486</v>
      </c>
      <c r="E28" s="11">
        <v>58258.627500000002</v>
      </c>
      <c r="F28" s="11">
        <v>320878.28749999998</v>
      </c>
      <c r="G28" s="11">
        <v>379136.91499999998</v>
      </c>
      <c r="H28" s="16">
        <v>27.75</v>
      </c>
      <c r="I28" s="16">
        <v>26.75</v>
      </c>
    </row>
    <row r="29" spans="1:9" ht="12" customHeight="1" x14ac:dyDescent="0.25">
      <c r="A29" s="2" t="str">
        <f>"May "&amp;RIGHT(A6,4)+1</f>
        <v>May 2026</v>
      </c>
      <c r="B29" s="11">
        <v>174828</v>
      </c>
      <c r="C29" s="11">
        <v>1220172</v>
      </c>
      <c r="D29" s="11">
        <v>1395000</v>
      </c>
      <c r="E29" s="11">
        <v>48514.77</v>
      </c>
      <c r="F29" s="11">
        <v>326396.01</v>
      </c>
      <c r="G29" s="11">
        <v>374910.78</v>
      </c>
      <c r="H29" s="16">
        <v>27.75</v>
      </c>
      <c r="I29" s="16">
        <v>26.75</v>
      </c>
    </row>
    <row r="30" spans="1:9" ht="12" customHeight="1" x14ac:dyDescent="0.25">
      <c r="A30" s="2" t="str">
        <f>"Jun "&amp;RIGHT(A6,4)+1</f>
        <v>Jun 2026</v>
      </c>
      <c r="B30" s="11" t="s">
        <v>417</v>
      </c>
      <c r="C30" s="11" t="s">
        <v>417</v>
      </c>
      <c r="D30" s="11" t="s">
        <v>417</v>
      </c>
      <c r="E30" s="11" t="s">
        <v>417</v>
      </c>
      <c r="F30" s="11" t="s">
        <v>417</v>
      </c>
      <c r="G30" s="11" t="s">
        <v>417</v>
      </c>
      <c r="H30" s="16" t="s">
        <v>417</v>
      </c>
      <c r="I30" s="16" t="s">
        <v>417</v>
      </c>
    </row>
    <row r="31" spans="1:9" ht="12" customHeight="1" x14ac:dyDescent="0.25">
      <c r="A31" s="2" t="str">
        <f>"Jul "&amp;RIGHT(A6,4)+1</f>
        <v>Jul 2026</v>
      </c>
      <c r="B31" s="11" t="s">
        <v>417</v>
      </c>
      <c r="C31" s="11" t="s">
        <v>417</v>
      </c>
      <c r="D31" s="11" t="s">
        <v>417</v>
      </c>
      <c r="E31" s="11" t="s">
        <v>417</v>
      </c>
      <c r="F31" s="11" t="s">
        <v>417</v>
      </c>
      <c r="G31" s="11" t="s">
        <v>417</v>
      </c>
      <c r="H31" s="16" t="s">
        <v>417</v>
      </c>
      <c r="I31" s="16" t="s">
        <v>417</v>
      </c>
    </row>
    <row r="32" spans="1:9" ht="12" customHeight="1" x14ac:dyDescent="0.25">
      <c r="A32" s="2" t="str">
        <f>"Aug "&amp;RIGHT(A6,4)+1</f>
        <v>Aug 2026</v>
      </c>
      <c r="B32" s="11" t="s">
        <v>417</v>
      </c>
      <c r="C32" s="11" t="s">
        <v>417</v>
      </c>
      <c r="D32" s="11" t="s">
        <v>417</v>
      </c>
      <c r="E32" s="11" t="s">
        <v>417</v>
      </c>
      <c r="F32" s="11" t="s">
        <v>417</v>
      </c>
      <c r="G32" s="11" t="s">
        <v>417</v>
      </c>
      <c r="H32" s="16" t="s">
        <v>417</v>
      </c>
      <c r="I32" s="16" t="s">
        <v>417</v>
      </c>
    </row>
    <row r="33" spans="1:9" ht="12" customHeight="1" x14ac:dyDescent="0.25">
      <c r="A33" s="2" t="str">
        <f>"Sep "&amp;RIGHT(A6,4)+1</f>
        <v>Sep 2026</v>
      </c>
      <c r="B33" s="11" t="s">
        <v>417</v>
      </c>
      <c r="C33" s="11" t="s">
        <v>417</v>
      </c>
      <c r="D33" s="11" t="s">
        <v>417</v>
      </c>
      <c r="E33" s="11" t="s">
        <v>417</v>
      </c>
      <c r="F33" s="11" t="s">
        <v>417</v>
      </c>
      <c r="G33" s="11" t="s">
        <v>417</v>
      </c>
      <c r="H33" s="16" t="s">
        <v>417</v>
      </c>
      <c r="I33" s="16" t="s">
        <v>417</v>
      </c>
    </row>
    <row r="34" spans="1:9" ht="12" customHeight="1" x14ac:dyDescent="0.25">
      <c r="A34" s="12" t="s">
        <v>55</v>
      </c>
      <c r="B34" s="13">
        <v>1336711</v>
      </c>
      <c r="C34" s="13">
        <v>9409032</v>
      </c>
      <c r="D34" s="13">
        <v>10745743</v>
      </c>
      <c r="E34" s="13">
        <v>370937.30249999999</v>
      </c>
      <c r="F34" s="13">
        <v>2516916.06</v>
      </c>
      <c r="G34" s="13">
        <v>2887853.3624999998</v>
      </c>
      <c r="H34" s="17">
        <v>27.75</v>
      </c>
      <c r="I34" s="17">
        <v>26.75</v>
      </c>
    </row>
    <row r="35" spans="1:9" ht="12" customHeight="1" x14ac:dyDescent="0.25">
      <c r="A35" s="14" t="str">
        <f>"Total "&amp;MID(A20,7,LEN(A20)-13)&amp;" Months"</f>
        <v>Total 8 Months</v>
      </c>
      <c r="B35" s="15">
        <v>1336711</v>
      </c>
      <c r="C35" s="15">
        <v>9409032</v>
      </c>
      <c r="D35" s="15">
        <v>10745743</v>
      </c>
      <c r="E35" s="15">
        <v>370937.30249999999</v>
      </c>
      <c r="F35" s="15">
        <v>2516916.06</v>
      </c>
      <c r="G35" s="15">
        <v>2887853.3624999998</v>
      </c>
      <c r="H35" s="18">
        <v>27.75</v>
      </c>
      <c r="I35" s="18">
        <v>26.75</v>
      </c>
    </row>
    <row r="36" spans="1:9" ht="12" customHeight="1" x14ac:dyDescent="0.25">
      <c r="A36" s="78"/>
      <c r="B36" s="78"/>
      <c r="C36" s="78"/>
      <c r="D36" s="78"/>
      <c r="E36" s="78"/>
      <c r="F36" s="78"/>
      <c r="G36" s="78"/>
      <c r="H36" s="78"/>
      <c r="I36" s="78"/>
    </row>
    <row r="37" spans="1:9" ht="70.05" customHeight="1" x14ac:dyDescent="0.25">
      <c r="A37" s="89" t="s">
        <v>147</v>
      </c>
      <c r="B37" s="89"/>
      <c r="C37" s="89"/>
      <c r="D37" s="89"/>
      <c r="E37" s="89"/>
      <c r="F37" s="89"/>
      <c r="G37" s="89"/>
      <c r="H37" s="89"/>
      <c r="I37" s="89"/>
    </row>
  </sheetData>
  <mergeCells count="9">
    <mergeCell ref="B5:I5"/>
    <mergeCell ref="A36:I36"/>
    <mergeCell ref="A37:I37"/>
    <mergeCell ref="A1:H1"/>
    <mergeCell ref="A2:H2"/>
    <mergeCell ref="A3:A4"/>
    <mergeCell ref="B3:D3"/>
    <mergeCell ref="E3:G3"/>
    <mergeCell ref="H3:I3"/>
  </mergeCells>
  <phoneticPr fontId="0" type="noConversion"/>
  <pageMargins left="0.75" right="0.5" top="0.75" bottom="0.5" header="0.5" footer="0.25"/>
  <pageSetup orientation="landscape"/>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pageSetUpPr fitToPage="1"/>
  </sheetPr>
  <dimension ref="A1:N44"/>
  <sheetViews>
    <sheetView showGridLines="0" zoomScaleNormal="100" workbookViewId="0">
      <selection sqref="A1:J1"/>
    </sheetView>
  </sheetViews>
  <sheetFormatPr defaultRowHeight="13.2" x14ac:dyDescent="0.25"/>
  <cols>
    <col min="1" max="1" width="11.44140625" customWidth="1"/>
    <col min="2" max="6" width="11.21875" customWidth="1"/>
    <col min="7" max="7" width="12.44140625" customWidth="1"/>
    <col min="8" max="9" width="11.21875" customWidth="1"/>
    <col min="10" max="11" width="11.44140625" customWidth="1"/>
  </cols>
  <sheetData>
    <row r="1" spans="1:11" ht="12" customHeight="1" x14ac:dyDescent="0.25">
      <c r="A1" s="79" t="s">
        <v>438</v>
      </c>
      <c r="B1" s="79"/>
      <c r="C1" s="79"/>
      <c r="D1" s="79"/>
      <c r="E1" s="79"/>
      <c r="F1" s="79"/>
      <c r="G1" s="79"/>
      <c r="H1" s="79"/>
      <c r="I1" s="79"/>
      <c r="J1" s="79"/>
      <c r="K1" s="75">
        <v>46248</v>
      </c>
    </row>
    <row r="2" spans="1:11" ht="12" customHeight="1" x14ac:dyDescent="0.25">
      <c r="A2" s="81" t="s">
        <v>148</v>
      </c>
      <c r="B2" s="81"/>
      <c r="C2" s="81"/>
      <c r="D2" s="81"/>
      <c r="E2" s="81"/>
      <c r="F2" s="81"/>
      <c r="G2" s="81"/>
      <c r="H2" s="81"/>
      <c r="I2" s="81"/>
      <c r="J2" s="81"/>
      <c r="K2" s="1"/>
    </row>
    <row r="3" spans="1:11" ht="24" customHeight="1" x14ac:dyDescent="0.25">
      <c r="A3" s="83" t="s">
        <v>50</v>
      </c>
      <c r="B3" s="87" t="s">
        <v>194</v>
      </c>
      <c r="C3" s="87"/>
      <c r="D3" s="87"/>
      <c r="E3" s="86"/>
      <c r="F3" s="87" t="s">
        <v>149</v>
      </c>
      <c r="G3" s="87"/>
      <c r="H3" s="87"/>
      <c r="I3" s="86"/>
      <c r="J3" s="87" t="s">
        <v>150</v>
      </c>
      <c r="K3" s="87"/>
    </row>
    <row r="4" spans="1:11" ht="45" customHeight="1" x14ac:dyDescent="0.25">
      <c r="A4" s="84"/>
      <c r="B4" s="10" t="s">
        <v>151</v>
      </c>
      <c r="C4" s="10" t="s">
        <v>152</v>
      </c>
      <c r="D4" s="10" t="s">
        <v>153</v>
      </c>
      <c r="E4" s="10" t="s">
        <v>55</v>
      </c>
      <c r="F4" s="10" t="s">
        <v>329</v>
      </c>
      <c r="G4" s="10" t="s">
        <v>331</v>
      </c>
      <c r="H4" s="10" t="s">
        <v>330</v>
      </c>
      <c r="I4" s="10" t="s">
        <v>337</v>
      </c>
      <c r="J4" s="10" t="s">
        <v>154</v>
      </c>
      <c r="K4" s="9" t="s">
        <v>332</v>
      </c>
    </row>
    <row r="5" spans="1:11" ht="12" customHeight="1" x14ac:dyDescent="0.25">
      <c r="A5" s="1"/>
      <c r="B5" s="78" t="str">
        <f>REPT("-",42)&amp;" Number "&amp;REPT("-",39)&amp;"   "&amp;REPT("-",52)&amp;" Dollars "&amp;REPT("-",58)</f>
        <v>------------------------------------------ Number ---------------------------------------   ---------------------------------------------------- Dollars ----------------------------------------------------------</v>
      </c>
      <c r="C5" s="78"/>
      <c r="D5" s="78"/>
      <c r="E5" s="78"/>
      <c r="F5" s="78"/>
      <c r="G5" s="78"/>
      <c r="H5" s="78"/>
      <c r="I5" s="78"/>
      <c r="J5" s="78"/>
      <c r="K5" s="78"/>
    </row>
    <row r="6" spans="1:11" ht="12" customHeight="1" x14ac:dyDescent="0.25">
      <c r="A6" s="3" t="s">
        <v>418</v>
      </c>
    </row>
    <row r="7" spans="1:11" ht="12" customHeight="1" x14ac:dyDescent="0.25">
      <c r="A7" s="2" t="str">
        <f>"Oct "&amp;RIGHT(A6,4)-1</f>
        <v>Oct 2024</v>
      </c>
      <c r="B7" s="11">
        <v>1565387</v>
      </c>
      <c r="C7" s="11">
        <v>1520718</v>
      </c>
      <c r="D7" s="11">
        <v>3821642</v>
      </c>
      <c r="E7" s="11">
        <v>6907747</v>
      </c>
      <c r="F7" s="11">
        <v>413236418</v>
      </c>
      <c r="G7" s="11" t="s">
        <v>417</v>
      </c>
      <c r="H7" s="11" t="s">
        <v>417</v>
      </c>
      <c r="I7" s="11">
        <v>1206412049</v>
      </c>
      <c r="J7" s="16">
        <v>59.822200000000002</v>
      </c>
      <c r="K7" s="16" t="s">
        <v>417</v>
      </c>
    </row>
    <row r="8" spans="1:11" ht="12" customHeight="1" x14ac:dyDescent="0.25">
      <c r="A8" s="2" t="str">
        <f>"Nov "&amp;RIGHT(A6,4)-1</f>
        <v>Nov 2024</v>
      </c>
      <c r="B8" s="11">
        <v>1536404</v>
      </c>
      <c r="C8" s="11">
        <v>1494965</v>
      </c>
      <c r="D8" s="11">
        <v>3798132</v>
      </c>
      <c r="E8" s="11">
        <v>6829501</v>
      </c>
      <c r="F8" s="11">
        <v>430147130</v>
      </c>
      <c r="G8" s="11" t="s">
        <v>417</v>
      </c>
      <c r="H8" s="11" t="s">
        <v>417</v>
      </c>
      <c r="I8" s="11">
        <v>601993892</v>
      </c>
      <c r="J8" s="16">
        <v>62.983699999999999</v>
      </c>
      <c r="K8" s="16" t="s">
        <v>417</v>
      </c>
    </row>
    <row r="9" spans="1:11" ht="12" customHeight="1" x14ac:dyDescent="0.25">
      <c r="A9" s="2" t="str">
        <f>"Dec "&amp;RIGHT(A6,4)-1</f>
        <v>Dec 2024</v>
      </c>
      <c r="B9" s="11">
        <v>1515356</v>
      </c>
      <c r="C9" s="11">
        <v>1485770</v>
      </c>
      <c r="D9" s="11">
        <v>3783609</v>
      </c>
      <c r="E9" s="11">
        <v>6784735</v>
      </c>
      <c r="F9" s="11">
        <v>445026760</v>
      </c>
      <c r="G9" s="11" t="s">
        <v>417</v>
      </c>
      <c r="H9" s="11">
        <v>4844115</v>
      </c>
      <c r="I9" s="11">
        <v>588481577</v>
      </c>
      <c r="J9" s="16">
        <v>65.592399999999998</v>
      </c>
      <c r="K9" s="16" t="s">
        <v>417</v>
      </c>
    </row>
    <row r="10" spans="1:11" ht="12" customHeight="1" x14ac:dyDescent="0.25">
      <c r="A10" s="2" t="str">
        <f>"Jan "&amp;RIGHT(A6,4)</f>
        <v>Jan 2025</v>
      </c>
      <c r="B10" s="11">
        <v>1528557</v>
      </c>
      <c r="C10" s="11">
        <v>1497342</v>
      </c>
      <c r="D10" s="11">
        <v>3796977</v>
      </c>
      <c r="E10" s="11">
        <v>6822876</v>
      </c>
      <c r="F10" s="11">
        <v>436223863</v>
      </c>
      <c r="G10" s="11" t="s">
        <v>417</v>
      </c>
      <c r="H10" s="11" t="s">
        <v>417</v>
      </c>
      <c r="I10" s="11">
        <v>594384108</v>
      </c>
      <c r="J10" s="16">
        <v>63.935499999999998</v>
      </c>
      <c r="K10" s="16" t="s">
        <v>417</v>
      </c>
    </row>
    <row r="11" spans="1:11" ht="12" customHeight="1" x14ac:dyDescent="0.25">
      <c r="A11" s="2" t="str">
        <f>"Feb "&amp;RIGHT(A6,4)</f>
        <v>Feb 2025</v>
      </c>
      <c r="B11" s="11">
        <v>1521457</v>
      </c>
      <c r="C11" s="11">
        <v>1488312</v>
      </c>
      <c r="D11" s="11">
        <v>3792406</v>
      </c>
      <c r="E11" s="11">
        <v>6802175</v>
      </c>
      <c r="F11" s="11">
        <v>435678966</v>
      </c>
      <c r="G11" s="11" t="s">
        <v>417</v>
      </c>
      <c r="H11" s="11" t="s">
        <v>417</v>
      </c>
      <c r="I11" s="11">
        <v>566995368</v>
      </c>
      <c r="J11" s="16">
        <v>64.049899999999994</v>
      </c>
      <c r="K11" s="16" t="s">
        <v>417</v>
      </c>
    </row>
    <row r="12" spans="1:11" ht="12" customHeight="1" x14ac:dyDescent="0.25">
      <c r="A12" s="2" t="str">
        <f>"Mar "&amp;RIGHT(A6,4)</f>
        <v>Mar 2025</v>
      </c>
      <c r="B12" s="11">
        <v>1533978</v>
      </c>
      <c r="C12" s="11">
        <v>1491809</v>
      </c>
      <c r="D12" s="11">
        <v>3825049</v>
      </c>
      <c r="E12" s="11">
        <v>6850836</v>
      </c>
      <c r="F12" s="11">
        <v>448084904</v>
      </c>
      <c r="G12" s="11" t="s">
        <v>417</v>
      </c>
      <c r="H12" s="11">
        <v>-135696</v>
      </c>
      <c r="I12" s="11">
        <v>575755151</v>
      </c>
      <c r="J12" s="16">
        <v>65.405900000000003</v>
      </c>
      <c r="K12" s="16" t="s">
        <v>417</v>
      </c>
    </row>
    <row r="13" spans="1:11" ht="12" customHeight="1" x14ac:dyDescent="0.25">
      <c r="A13" s="2" t="str">
        <f>"Apr "&amp;RIGHT(A6,4)</f>
        <v>Apr 2025</v>
      </c>
      <c r="B13" s="11">
        <v>1542915</v>
      </c>
      <c r="C13" s="11">
        <v>1493905</v>
      </c>
      <c r="D13" s="11">
        <v>3840395</v>
      </c>
      <c r="E13" s="11">
        <v>6877215</v>
      </c>
      <c r="F13" s="11">
        <v>464869553</v>
      </c>
      <c r="G13" s="11" t="s">
        <v>417</v>
      </c>
      <c r="H13" s="11" t="s">
        <v>417</v>
      </c>
      <c r="I13" s="11">
        <v>605571684</v>
      </c>
      <c r="J13" s="16">
        <v>67.595600000000005</v>
      </c>
      <c r="K13" s="16" t="s">
        <v>417</v>
      </c>
    </row>
    <row r="14" spans="1:11" ht="12" customHeight="1" x14ac:dyDescent="0.25">
      <c r="A14" s="2" t="str">
        <f>"May "&amp;RIGHT(A6,4)</f>
        <v>May 2025</v>
      </c>
      <c r="B14" s="11">
        <v>1546227</v>
      </c>
      <c r="C14" s="11">
        <v>1493040</v>
      </c>
      <c r="D14" s="11">
        <v>3855343</v>
      </c>
      <c r="E14" s="11">
        <v>6894610</v>
      </c>
      <c r="F14" s="11">
        <v>451064025</v>
      </c>
      <c r="G14" s="11" t="s">
        <v>417</v>
      </c>
      <c r="H14" s="11" t="s">
        <v>417</v>
      </c>
      <c r="I14" s="11">
        <v>577595103</v>
      </c>
      <c r="J14" s="16">
        <v>65.422700000000006</v>
      </c>
      <c r="K14" s="16" t="s">
        <v>417</v>
      </c>
    </row>
    <row r="15" spans="1:11" ht="12" customHeight="1" x14ac:dyDescent="0.25">
      <c r="A15" s="2" t="str">
        <f>"Jun "&amp;RIGHT(A6,4)</f>
        <v>Jun 2025</v>
      </c>
      <c r="B15" s="11">
        <v>1539355</v>
      </c>
      <c r="C15" s="11">
        <v>1484521</v>
      </c>
      <c r="D15" s="11">
        <v>3859324</v>
      </c>
      <c r="E15" s="11">
        <v>6883200</v>
      </c>
      <c r="F15" s="11">
        <v>441760968</v>
      </c>
      <c r="G15" s="11" t="s">
        <v>417</v>
      </c>
      <c r="H15" s="11">
        <v>687452</v>
      </c>
      <c r="I15" s="11">
        <v>592079319</v>
      </c>
      <c r="J15" s="16">
        <v>64.179599999999994</v>
      </c>
      <c r="K15" s="16" t="s">
        <v>417</v>
      </c>
    </row>
    <row r="16" spans="1:11" ht="12" customHeight="1" x14ac:dyDescent="0.25">
      <c r="A16" s="2" t="str">
        <f>"Jul "&amp;RIGHT(A6,4)</f>
        <v>Jul 2025</v>
      </c>
      <c r="B16" s="11">
        <v>1547480</v>
      </c>
      <c r="C16" s="11">
        <v>1493323</v>
      </c>
      <c r="D16" s="11">
        <v>3882522</v>
      </c>
      <c r="E16" s="11">
        <v>6923325</v>
      </c>
      <c r="F16" s="11">
        <v>449436904</v>
      </c>
      <c r="G16" s="11" t="s">
        <v>417</v>
      </c>
      <c r="H16" s="11" t="s">
        <v>417</v>
      </c>
      <c r="I16" s="11">
        <v>585615087</v>
      </c>
      <c r="J16" s="16">
        <v>64.916300000000007</v>
      </c>
      <c r="K16" s="16" t="s">
        <v>417</v>
      </c>
    </row>
    <row r="17" spans="1:11" ht="12" customHeight="1" x14ac:dyDescent="0.25">
      <c r="A17" s="2" t="str">
        <f>"Aug "&amp;RIGHT(A6,4)</f>
        <v>Aug 2025</v>
      </c>
      <c r="B17" s="11">
        <v>1537619</v>
      </c>
      <c r="C17" s="11">
        <v>1480870</v>
      </c>
      <c r="D17" s="11">
        <v>3892619</v>
      </c>
      <c r="E17" s="11">
        <v>6911108</v>
      </c>
      <c r="F17" s="11">
        <v>451304146</v>
      </c>
      <c r="G17" s="11" t="s">
        <v>417</v>
      </c>
      <c r="H17" s="11" t="s">
        <v>417</v>
      </c>
      <c r="I17" s="11">
        <v>575065348</v>
      </c>
      <c r="J17" s="16">
        <v>65.301299999999998</v>
      </c>
      <c r="K17" s="16" t="s">
        <v>417</v>
      </c>
    </row>
    <row r="18" spans="1:11" ht="12" customHeight="1" x14ac:dyDescent="0.25">
      <c r="A18" s="2" t="str">
        <f>"Sep "&amp;RIGHT(A6,4)</f>
        <v>Sep 2025</v>
      </c>
      <c r="B18" s="11">
        <v>1537287</v>
      </c>
      <c r="C18" s="11">
        <v>1479489</v>
      </c>
      <c r="D18" s="11">
        <v>3904910</v>
      </c>
      <c r="E18" s="11">
        <v>6921686</v>
      </c>
      <c r="F18" s="11">
        <v>480285356</v>
      </c>
      <c r="G18" s="11" t="s">
        <v>417</v>
      </c>
      <c r="H18" s="11">
        <v>98918973</v>
      </c>
      <c r="I18" s="11">
        <v>723822513</v>
      </c>
      <c r="J18" s="16">
        <v>69.388499999999993</v>
      </c>
      <c r="K18" s="16" t="s">
        <v>417</v>
      </c>
    </row>
    <row r="19" spans="1:11" ht="12" customHeight="1" x14ac:dyDescent="0.25">
      <c r="A19" s="12" t="s">
        <v>55</v>
      </c>
      <c r="B19" s="13">
        <v>1537668.5</v>
      </c>
      <c r="C19" s="13">
        <v>1492005.3333000001</v>
      </c>
      <c r="D19" s="13">
        <v>3837744</v>
      </c>
      <c r="E19" s="13">
        <v>6867417.8333000001</v>
      </c>
      <c r="F19" s="13">
        <v>5347118993</v>
      </c>
      <c r="G19" s="13">
        <v>2329820883</v>
      </c>
      <c r="H19" s="13">
        <v>104314844</v>
      </c>
      <c r="I19" s="13">
        <v>7793771199</v>
      </c>
      <c r="J19" s="17">
        <v>64.885099999999994</v>
      </c>
      <c r="K19" s="17">
        <v>28.2714</v>
      </c>
    </row>
    <row r="20" spans="1:11" ht="12" customHeight="1" x14ac:dyDescent="0.25">
      <c r="A20" s="14" t="s">
        <v>419</v>
      </c>
      <c r="B20" s="15">
        <v>1536285.125</v>
      </c>
      <c r="C20" s="15">
        <v>1495732.625</v>
      </c>
      <c r="D20" s="15">
        <v>3814194.125</v>
      </c>
      <c r="E20" s="15">
        <v>6846211.875</v>
      </c>
      <c r="F20" s="15">
        <v>3524331619</v>
      </c>
      <c r="G20" s="15">
        <v>1788148894</v>
      </c>
      <c r="H20" s="15">
        <v>4708419</v>
      </c>
      <c r="I20" s="15">
        <v>5317188932</v>
      </c>
      <c r="J20" s="18">
        <v>64.348200000000006</v>
      </c>
      <c r="K20" s="18">
        <v>32.648499999999999</v>
      </c>
    </row>
    <row r="21" spans="1:11" ht="12" customHeight="1" x14ac:dyDescent="0.25">
      <c r="A21" s="3" t="str">
        <f>"FY "&amp;RIGHT(A6,4)+1</f>
        <v>FY 2026</v>
      </c>
    </row>
    <row r="22" spans="1:11" ht="12" customHeight="1" x14ac:dyDescent="0.25">
      <c r="A22" s="2" t="str">
        <f>"Oct "&amp;RIGHT(A6,4)</f>
        <v>Oct 2025</v>
      </c>
      <c r="B22" s="11">
        <v>1530236</v>
      </c>
      <c r="C22" s="11">
        <v>1479765</v>
      </c>
      <c r="D22" s="11">
        <v>3899937</v>
      </c>
      <c r="E22" s="11">
        <v>6909938</v>
      </c>
      <c r="F22" s="11">
        <v>343139495</v>
      </c>
      <c r="G22" s="11" t="s">
        <v>417</v>
      </c>
      <c r="H22" s="11" t="s">
        <v>417</v>
      </c>
      <c r="I22" s="11">
        <v>1113245041</v>
      </c>
      <c r="J22" s="16">
        <v>49.658799999999999</v>
      </c>
      <c r="K22" s="16" t="s">
        <v>417</v>
      </c>
    </row>
    <row r="23" spans="1:11" ht="12" customHeight="1" x14ac:dyDescent="0.25">
      <c r="A23" s="2" t="str">
        <f>"Nov "&amp;RIGHT(A6,4)</f>
        <v>Nov 2025</v>
      </c>
      <c r="B23" s="11">
        <v>1481573</v>
      </c>
      <c r="C23" s="11">
        <v>1439355</v>
      </c>
      <c r="D23" s="11">
        <v>3850806</v>
      </c>
      <c r="E23" s="11">
        <v>6771734</v>
      </c>
      <c r="F23" s="11">
        <v>434797245</v>
      </c>
      <c r="G23" s="11" t="s">
        <v>417</v>
      </c>
      <c r="H23" s="11" t="s">
        <v>417</v>
      </c>
      <c r="I23" s="11">
        <v>596260281</v>
      </c>
      <c r="J23" s="16">
        <v>64.207700000000003</v>
      </c>
      <c r="K23" s="16" t="s">
        <v>417</v>
      </c>
    </row>
    <row r="24" spans="1:11" ht="12" customHeight="1" x14ac:dyDescent="0.25">
      <c r="A24" s="2" t="str">
        <f>"Dec "&amp;RIGHT(A6,4)</f>
        <v>Dec 2025</v>
      </c>
      <c r="B24" s="11">
        <v>1457576</v>
      </c>
      <c r="C24" s="11">
        <v>1429429</v>
      </c>
      <c r="D24" s="11">
        <v>3825606</v>
      </c>
      <c r="E24" s="11">
        <v>6712611</v>
      </c>
      <c r="F24" s="11">
        <v>438359599</v>
      </c>
      <c r="G24" s="11" t="s">
        <v>417</v>
      </c>
      <c r="H24" s="11">
        <v>453050</v>
      </c>
      <c r="I24" s="11">
        <v>627961416</v>
      </c>
      <c r="J24" s="16">
        <v>65.303899999999999</v>
      </c>
      <c r="K24" s="16" t="s">
        <v>417</v>
      </c>
    </row>
    <row r="25" spans="1:11" ht="12" customHeight="1" x14ac:dyDescent="0.25">
      <c r="A25" s="2" t="str">
        <f>"Jan "&amp;RIGHT(A6,4)+1</f>
        <v>Jan 2026</v>
      </c>
      <c r="B25" s="11">
        <v>1452569</v>
      </c>
      <c r="C25" s="11">
        <v>1422459</v>
      </c>
      <c r="D25" s="11">
        <v>3821272</v>
      </c>
      <c r="E25" s="11">
        <v>6696300</v>
      </c>
      <c r="F25" s="11">
        <v>446081597</v>
      </c>
      <c r="G25" s="11" t="s">
        <v>417</v>
      </c>
      <c r="H25" s="11" t="s">
        <v>417</v>
      </c>
      <c r="I25" s="11">
        <v>592265194</v>
      </c>
      <c r="J25" s="16">
        <v>66.616100000000003</v>
      </c>
      <c r="K25" s="16" t="s">
        <v>417</v>
      </c>
    </row>
    <row r="26" spans="1:11" ht="12" customHeight="1" x14ac:dyDescent="0.25">
      <c r="A26" s="2" t="str">
        <f>"Feb "&amp;RIGHT(A6,4)+1</f>
        <v>Feb 2026</v>
      </c>
      <c r="B26" s="11">
        <v>1444995</v>
      </c>
      <c r="C26" s="11">
        <v>1410903</v>
      </c>
      <c r="D26" s="11">
        <v>3808843</v>
      </c>
      <c r="E26" s="11">
        <v>6664741</v>
      </c>
      <c r="F26" s="11">
        <v>408397162</v>
      </c>
      <c r="G26" s="11" t="s">
        <v>417</v>
      </c>
      <c r="H26" s="11" t="s">
        <v>417</v>
      </c>
      <c r="I26" s="11">
        <v>545944824</v>
      </c>
      <c r="J26" s="16">
        <v>61.277299999999997</v>
      </c>
      <c r="K26" s="16" t="s">
        <v>417</v>
      </c>
    </row>
    <row r="27" spans="1:11" ht="12" customHeight="1" x14ac:dyDescent="0.25">
      <c r="A27" s="2" t="str">
        <f>"Mar "&amp;RIGHT(A6,4)+1</f>
        <v>Mar 2026</v>
      </c>
      <c r="B27" s="11">
        <v>1458049</v>
      </c>
      <c r="C27" s="11">
        <v>1419054</v>
      </c>
      <c r="D27" s="11">
        <v>3825784</v>
      </c>
      <c r="E27" s="11">
        <v>6702887</v>
      </c>
      <c r="F27" s="11">
        <v>425911127</v>
      </c>
      <c r="G27" s="11" t="s">
        <v>417</v>
      </c>
      <c r="H27" s="11">
        <v>100981</v>
      </c>
      <c r="I27" s="11">
        <v>592002214</v>
      </c>
      <c r="J27" s="16">
        <v>63.541400000000003</v>
      </c>
      <c r="K27" s="16" t="s">
        <v>417</v>
      </c>
    </row>
    <row r="28" spans="1:11" ht="12" customHeight="1" x14ac:dyDescent="0.25">
      <c r="A28" s="2" t="str">
        <f>"Apr "&amp;RIGHT(A6,4)+1</f>
        <v>Apr 2026</v>
      </c>
      <c r="B28" s="11">
        <v>1463435</v>
      </c>
      <c r="C28" s="11">
        <v>1418797</v>
      </c>
      <c r="D28" s="11">
        <v>3825444</v>
      </c>
      <c r="E28" s="11">
        <v>6707676</v>
      </c>
      <c r="F28" s="11">
        <v>423413436</v>
      </c>
      <c r="G28" s="11" t="s">
        <v>417</v>
      </c>
      <c r="H28" s="11" t="s">
        <v>417</v>
      </c>
      <c r="I28" s="11">
        <v>563181238</v>
      </c>
      <c r="J28" s="16">
        <v>63.123699999999999</v>
      </c>
      <c r="K28" s="16" t="s">
        <v>417</v>
      </c>
    </row>
    <row r="29" spans="1:11" ht="12" customHeight="1" x14ac:dyDescent="0.25">
      <c r="A29" s="2" t="str">
        <f>"May "&amp;RIGHT(A6,4)+1</f>
        <v>May 2026</v>
      </c>
      <c r="B29" s="11">
        <v>1453732</v>
      </c>
      <c r="C29" s="11">
        <v>1404403</v>
      </c>
      <c r="D29" s="11">
        <v>3814582</v>
      </c>
      <c r="E29" s="11">
        <v>6672717</v>
      </c>
      <c r="F29" s="11">
        <v>421642588</v>
      </c>
      <c r="G29" s="11" t="s">
        <v>417</v>
      </c>
      <c r="H29" s="11" t="s">
        <v>417</v>
      </c>
      <c r="I29" s="11">
        <v>558522683.85720003</v>
      </c>
      <c r="J29" s="16">
        <v>63.189</v>
      </c>
      <c r="K29" s="16" t="s">
        <v>417</v>
      </c>
    </row>
    <row r="30" spans="1:11" ht="12" customHeight="1" x14ac:dyDescent="0.25">
      <c r="A30" s="2" t="str">
        <f>"Jun "&amp;RIGHT(A6,4)+1</f>
        <v>Jun 2026</v>
      </c>
      <c r="B30" s="11" t="s">
        <v>417</v>
      </c>
      <c r="C30" s="11" t="s">
        <v>417</v>
      </c>
      <c r="D30" s="11" t="s">
        <v>417</v>
      </c>
      <c r="E30" s="11" t="s">
        <v>417</v>
      </c>
      <c r="F30" s="11" t="s">
        <v>417</v>
      </c>
      <c r="G30" s="11" t="s">
        <v>417</v>
      </c>
      <c r="H30" s="11" t="s">
        <v>417</v>
      </c>
      <c r="I30" s="11" t="s">
        <v>417</v>
      </c>
      <c r="J30" s="16" t="s">
        <v>417</v>
      </c>
      <c r="K30" s="16" t="s">
        <v>417</v>
      </c>
    </row>
    <row r="31" spans="1:11" ht="12" customHeight="1" x14ac:dyDescent="0.25">
      <c r="A31" s="2" t="str">
        <f>"Jul "&amp;RIGHT(A6,4)+1</f>
        <v>Jul 2026</v>
      </c>
      <c r="B31" s="11" t="s">
        <v>417</v>
      </c>
      <c r="C31" s="11" t="s">
        <v>417</v>
      </c>
      <c r="D31" s="11" t="s">
        <v>417</v>
      </c>
      <c r="E31" s="11" t="s">
        <v>417</v>
      </c>
      <c r="F31" s="11" t="s">
        <v>417</v>
      </c>
      <c r="G31" s="11" t="s">
        <v>417</v>
      </c>
      <c r="H31" s="11" t="s">
        <v>417</v>
      </c>
      <c r="I31" s="11" t="s">
        <v>417</v>
      </c>
      <c r="J31" s="16" t="s">
        <v>417</v>
      </c>
      <c r="K31" s="16" t="s">
        <v>417</v>
      </c>
    </row>
    <row r="32" spans="1:11" ht="12" customHeight="1" x14ac:dyDescent="0.25">
      <c r="A32" s="2" t="str">
        <f>"Aug "&amp;RIGHT(A6,4)+1</f>
        <v>Aug 2026</v>
      </c>
      <c r="B32" s="11" t="s">
        <v>417</v>
      </c>
      <c r="C32" s="11" t="s">
        <v>417</v>
      </c>
      <c r="D32" s="11" t="s">
        <v>417</v>
      </c>
      <c r="E32" s="11" t="s">
        <v>417</v>
      </c>
      <c r="F32" s="11" t="s">
        <v>417</v>
      </c>
      <c r="G32" s="11" t="s">
        <v>417</v>
      </c>
      <c r="H32" s="11" t="s">
        <v>417</v>
      </c>
      <c r="I32" s="11" t="s">
        <v>417</v>
      </c>
      <c r="J32" s="16" t="s">
        <v>417</v>
      </c>
      <c r="K32" s="16" t="s">
        <v>417</v>
      </c>
    </row>
    <row r="33" spans="1:14" ht="12" customHeight="1" x14ac:dyDescent="0.25">
      <c r="A33" s="2" t="str">
        <f>"Sep "&amp;RIGHT(A6,4)+1</f>
        <v>Sep 2026</v>
      </c>
      <c r="B33" s="11" t="s">
        <v>417</v>
      </c>
      <c r="C33" s="11" t="s">
        <v>417</v>
      </c>
      <c r="D33" s="11" t="s">
        <v>417</v>
      </c>
      <c r="E33" s="11" t="s">
        <v>417</v>
      </c>
      <c r="F33" s="11" t="s">
        <v>417</v>
      </c>
      <c r="G33" s="11" t="s">
        <v>417</v>
      </c>
      <c r="H33" s="11" t="s">
        <v>417</v>
      </c>
      <c r="I33" s="11" t="s">
        <v>417</v>
      </c>
      <c r="J33" s="16" t="s">
        <v>417</v>
      </c>
      <c r="K33" s="16" t="s">
        <v>417</v>
      </c>
    </row>
    <row r="34" spans="1:14" ht="12" customHeight="1" x14ac:dyDescent="0.25">
      <c r="A34" s="12" t="s">
        <v>55</v>
      </c>
      <c r="B34" s="13">
        <v>1467770.625</v>
      </c>
      <c r="C34" s="13">
        <v>1428020.625</v>
      </c>
      <c r="D34" s="13">
        <v>3834034.25</v>
      </c>
      <c r="E34" s="13">
        <v>6729825.5</v>
      </c>
      <c r="F34" s="13">
        <v>3341742249</v>
      </c>
      <c r="G34" s="13">
        <v>1847086611.8571999</v>
      </c>
      <c r="H34" s="13">
        <v>554031</v>
      </c>
      <c r="I34" s="13">
        <v>5189382891.8571997</v>
      </c>
      <c r="J34" s="17">
        <v>62.069600000000001</v>
      </c>
      <c r="K34" s="17">
        <v>34.3078</v>
      </c>
    </row>
    <row r="35" spans="1:14" ht="12" customHeight="1" x14ac:dyDescent="0.25">
      <c r="A35" s="14" t="str">
        <f>"Total "&amp;MID(A20,7,LEN(A20)-13)&amp;" Months"</f>
        <v>Total 8 Months</v>
      </c>
      <c r="B35" s="15">
        <v>1467770.625</v>
      </c>
      <c r="C35" s="15">
        <v>1428020.625</v>
      </c>
      <c r="D35" s="15">
        <v>3834034.25</v>
      </c>
      <c r="E35" s="15">
        <v>6729825.5</v>
      </c>
      <c r="F35" s="15">
        <v>3341742249</v>
      </c>
      <c r="G35" s="15">
        <v>1847086611.8571999</v>
      </c>
      <c r="H35" s="15">
        <v>554031</v>
      </c>
      <c r="I35" s="15">
        <v>5189382891.8571997</v>
      </c>
      <c r="J35" s="18">
        <v>62.069600000000001</v>
      </c>
      <c r="K35" s="18">
        <v>34.3078</v>
      </c>
    </row>
    <row r="36" spans="1:14" ht="12" customHeight="1" x14ac:dyDescent="0.25">
      <c r="A36" s="78"/>
      <c r="B36" s="78"/>
      <c r="C36" s="78"/>
      <c r="D36" s="78"/>
      <c r="E36" s="78"/>
      <c r="F36" s="78"/>
      <c r="G36" s="78"/>
      <c r="H36" s="78"/>
      <c r="I36" s="78"/>
      <c r="J36" s="78"/>
    </row>
    <row r="37" spans="1:14" ht="12" customHeight="1" x14ac:dyDescent="0.25">
      <c r="A37" s="120" t="s">
        <v>353</v>
      </c>
      <c r="B37" s="120"/>
      <c r="C37" s="120"/>
      <c r="D37" s="120"/>
      <c r="E37" s="120"/>
      <c r="F37" s="120"/>
      <c r="G37" s="120"/>
      <c r="H37" s="120"/>
      <c r="I37" s="120"/>
      <c r="J37" s="120"/>
      <c r="K37" s="120"/>
      <c r="L37" s="120"/>
      <c r="M37" s="120"/>
      <c r="N37" s="120"/>
    </row>
    <row r="38" spans="1:14" ht="19.95" customHeight="1" x14ac:dyDescent="0.25">
      <c r="A38" s="120" t="s">
        <v>412</v>
      </c>
      <c r="B38" s="120"/>
      <c r="C38" s="120"/>
      <c r="D38" s="120"/>
      <c r="E38" s="120"/>
      <c r="F38" s="120"/>
      <c r="G38" s="120"/>
      <c r="H38" s="120"/>
      <c r="I38" s="120"/>
      <c r="J38" s="120"/>
      <c r="K38" s="120"/>
      <c r="L38" s="120"/>
      <c r="M38" s="120"/>
      <c r="N38" s="120"/>
    </row>
    <row r="39" spans="1:14" ht="4.2" customHeight="1" x14ac:dyDescent="0.25">
      <c r="A39" s="120"/>
      <c r="B39" s="120"/>
      <c r="C39" s="120"/>
      <c r="D39" s="120"/>
      <c r="E39" s="120"/>
      <c r="F39" s="120"/>
      <c r="G39" s="120"/>
      <c r="H39" s="120"/>
      <c r="I39" s="120"/>
      <c r="J39" s="120"/>
      <c r="K39" s="120"/>
      <c r="L39" s="120"/>
      <c r="M39" s="120"/>
      <c r="N39" s="120"/>
    </row>
    <row r="40" spans="1:14" ht="19.95" hidden="1" customHeight="1" x14ac:dyDescent="0.25">
      <c r="A40" s="120"/>
      <c r="B40" s="120"/>
      <c r="C40" s="120"/>
      <c r="D40" s="120"/>
      <c r="E40" s="120"/>
      <c r="F40" s="120"/>
      <c r="G40" s="120"/>
      <c r="H40" s="120"/>
      <c r="I40" s="120"/>
      <c r="J40" s="120"/>
      <c r="K40" s="120"/>
      <c r="L40" s="120"/>
      <c r="M40" s="120"/>
      <c r="N40" s="120"/>
    </row>
    <row r="41" spans="1:14" ht="19.95" hidden="1" customHeight="1" x14ac:dyDescent="0.25">
      <c r="A41" s="120"/>
      <c r="B41" s="120"/>
      <c r="C41" s="120"/>
      <c r="D41" s="120"/>
      <c r="E41" s="120"/>
      <c r="F41" s="120"/>
      <c r="G41" s="120"/>
      <c r="H41" s="120"/>
      <c r="I41" s="120"/>
      <c r="J41" s="120"/>
      <c r="K41" s="120"/>
      <c r="L41" s="120"/>
      <c r="M41" s="120"/>
      <c r="N41" s="120"/>
    </row>
    <row r="42" spans="1:14" ht="19.95" customHeight="1" x14ac:dyDescent="0.25">
      <c r="A42" s="120" t="s">
        <v>354</v>
      </c>
      <c r="B42" s="120"/>
      <c r="C42" s="120"/>
      <c r="D42" s="120"/>
      <c r="E42" s="120"/>
      <c r="F42" s="120"/>
      <c r="G42" s="120"/>
      <c r="H42" s="120"/>
      <c r="I42" s="120"/>
      <c r="J42" s="120"/>
      <c r="K42" s="120"/>
      <c r="L42" s="120"/>
      <c r="M42" s="120"/>
      <c r="N42" s="120"/>
    </row>
    <row r="43" spans="1:14" ht="35.549999999999997" customHeight="1" x14ac:dyDescent="0.25">
      <c r="A43" s="120"/>
      <c r="B43" s="120"/>
      <c r="C43" s="120"/>
      <c r="D43" s="120"/>
      <c r="E43" s="120"/>
      <c r="F43" s="120"/>
      <c r="G43" s="120"/>
      <c r="H43" s="120"/>
      <c r="I43" s="120"/>
      <c r="J43" s="120"/>
      <c r="K43" s="120"/>
      <c r="L43" s="120"/>
      <c r="M43" s="120"/>
      <c r="N43" s="120"/>
    </row>
    <row r="44" spans="1:14" x14ac:dyDescent="0.25">
      <c r="A44" s="27"/>
      <c r="B44" s="27"/>
      <c r="C44" s="27"/>
      <c r="D44" s="27"/>
      <c r="E44" s="27"/>
      <c r="F44" s="27"/>
      <c r="G44" s="27"/>
      <c r="H44" s="27"/>
      <c r="I44" s="27"/>
      <c r="J44" s="27"/>
      <c r="K44" s="27"/>
    </row>
  </sheetData>
  <mergeCells count="12">
    <mergeCell ref="A42:N42"/>
    <mergeCell ref="A43:N43"/>
    <mergeCell ref="B5:K5"/>
    <mergeCell ref="A36:J36"/>
    <mergeCell ref="A1:J1"/>
    <mergeCell ref="A2:J2"/>
    <mergeCell ref="A3:A4"/>
    <mergeCell ref="B3:E3"/>
    <mergeCell ref="F3:I3"/>
    <mergeCell ref="J3:K3"/>
    <mergeCell ref="A37:N37"/>
    <mergeCell ref="A38:N41"/>
  </mergeCells>
  <phoneticPr fontId="0" type="noConversion"/>
  <pageMargins left="0.75" right="0.5" top="0.75" bottom="0.5" header="0.5" footer="0.25"/>
  <pageSetup scale="37"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pageSetUpPr fitToPage="1"/>
  </sheetPr>
  <dimension ref="A1:M101"/>
  <sheetViews>
    <sheetView showGridLines="0" workbookViewId="0">
      <selection sqref="A1:L1"/>
    </sheetView>
  </sheetViews>
  <sheetFormatPr defaultRowHeight="13.2" x14ac:dyDescent="0.25"/>
  <cols>
    <col min="1" max="1" width="11.44140625" customWidth="1"/>
    <col min="2" max="7" width="11" customWidth="1"/>
    <col min="8" max="9" width="12.44140625" customWidth="1"/>
    <col min="10" max="13" width="11" customWidth="1"/>
  </cols>
  <sheetData>
    <row r="1" spans="1:13" ht="12" customHeight="1" x14ac:dyDescent="0.25">
      <c r="A1" s="79" t="s">
        <v>439</v>
      </c>
      <c r="B1" s="79"/>
      <c r="C1" s="79"/>
      <c r="D1" s="79"/>
      <c r="E1" s="79"/>
      <c r="F1" s="79"/>
      <c r="G1" s="79"/>
      <c r="H1" s="79"/>
      <c r="I1" s="79"/>
      <c r="J1" s="79"/>
      <c r="K1" s="79"/>
      <c r="L1" s="79"/>
      <c r="M1" s="75">
        <v>46248</v>
      </c>
    </row>
    <row r="2" spans="1:13" ht="12" customHeight="1" x14ac:dyDescent="0.25">
      <c r="A2" s="81" t="s">
        <v>227</v>
      </c>
      <c r="B2" s="81"/>
      <c r="C2" s="81"/>
      <c r="D2" s="81"/>
      <c r="E2" s="81"/>
      <c r="F2" s="81"/>
      <c r="G2" s="81"/>
      <c r="H2" s="81"/>
      <c r="I2" s="81"/>
      <c r="J2" s="81"/>
      <c r="K2" s="81"/>
      <c r="L2" s="81"/>
      <c r="M2" s="1"/>
    </row>
    <row r="3" spans="1:13" ht="24" customHeight="1" x14ac:dyDescent="0.25">
      <c r="A3" s="83" t="s">
        <v>50</v>
      </c>
      <c r="B3" s="87" t="s">
        <v>194</v>
      </c>
      <c r="C3" s="87"/>
      <c r="D3" s="87"/>
      <c r="E3" s="87"/>
      <c r="F3" s="86"/>
      <c r="G3" s="85" t="s">
        <v>228</v>
      </c>
      <c r="H3" s="85" t="s">
        <v>229</v>
      </c>
      <c r="I3" s="85" t="s">
        <v>377</v>
      </c>
      <c r="J3" s="85" t="s">
        <v>378</v>
      </c>
      <c r="K3" s="85" t="s">
        <v>58</v>
      </c>
      <c r="L3" s="87" t="s">
        <v>226</v>
      </c>
      <c r="M3" s="87"/>
    </row>
    <row r="4" spans="1:13" ht="27.6" customHeight="1" x14ac:dyDescent="0.25">
      <c r="A4" s="84"/>
      <c r="B4" s="10" t="s">
        <v>151</v>
      </c>
      <c r="C4" s="10" t="s">
        <v>152</v>
      </c>
      <c r="D4" s="10" t="s">
        <v>153</v>
      </c>
      <c r="E4" s="10" t="s">
        <v>155</v>
      </c>
      <c r="F4" s="10" t="s">
        <v>55</v>
      </c>
      <c r="G4" s="86"/>
      <c r="H4" s="86"/>
      <c r="I4" s="86"/>
      <c r="J4" s="86"/>
      <c r="K4" s="86"/>
      <c r="L4" s="10" t="s">
        <v>260</v>
      </c>
      <c r="M4" s="9" t="s">
        <v>155</v>
      </c>
    </row>
    <row r="5" spans="1:13" ht="12" customHeight="1" x14ac:dyDescent="0.25">
      <c r="A5" s="1"/>
      <c r="B5" s="78" t="str">
        <f>REPT("-",50)&amp;" Number "&amp;REPT("-",51)&amp;"   "&amp;REPT("-",62)&amp;" Dollars "&amp;REPT("-",63)</f>
        <v>-------------------------------------------------- Number ---------------------------------------------------   -------------------------------------------------------------- Dollars ---------------------------------------------------------------</v>
      </c>
      <c r="C5" s="78"/>
      <c r="D5" s="78"/>
      <c r="E5" s="78"/>
      <c r="F5" s="78"/>
      <c r="G5" s="78"/>
      <c r="H5" s="78"/>
      <c r="I5" s="78"/>
      <c r="J5" s="78"/>
      <c r="K5" s="78"/>
      <c r="L5" s="78"/>
      <c r="M5" s="78"/>
    </row>
    <row r="6" spans="1:13" ht="12" customHeight="1" x14ac:dyDescent="0.25">
      <c r="A6" s="3" t="s">
        <v>418</v>
      </c>
    </row>
    <row r="7" spans="1:13" ht="12" customHeight="1" x14ac:dyDescent="0.25">
      <c r="A7" s="2" t="str">
        <f>"Oct "&amp;RIGHT(A6,4)-1</f>
        <v>Oct 2024</v>
      </c>
      <c r="B7" s="11">
        <v>0</v>
      </c>
      <c r="C7" s="11">
        <v>0</v>
      </c>
      <c r="D7" s="11">
        <v>0</v>
      </c>
      <c r="E7" s="11">
        <v>713573</v>
      </c>
      <c r="F7" s="11">
        <v>713573</v>
      </c>
      <c r="G7" s="11">
        <v>23640029.861499999</v>
      </c>
      <c r="H7" s="11" t="s">
        <v>417</v>
      </c>
      <c r="I7" s="11" t="s">
        <v>417</v>
      </c>
      <c r="J7" s="11" t="s">
        <v>417</v>
      </c>
      <c r="K7" s="11">
        <v>23640029.861499999</v>
      </c>
      <c r="L7" s="16" t="s">
        <v>417</v>
      </c>
      <c r="M7" s="16">
        <v>33.129100000000001</v>
      </c>
    </row>
    <row r="8" spans="1:13" ht="12" customHeight="1" x14ac:dyDescent="0.25">
      <c r="A8" s="2" t="str">
        <f>"Nov "&amp;RIGHT(A6,4)-1</f>
        <v>Nov 2024</v>
      </c>
      <c r="B8" s="11">
        <v>0</v>
      </c>
      <c r="C8" s="11">
        <v>0</v>
      </c>
      <c r="D8" s="11">
        <v>0</v>
      </c>
      <c r="E8" s="11">
        <v>715197</v>
      </c>
      <c r="F8" s="11">
        <v>715197</v>
      </c>
      <c r="G8" s="11">
        <v>23617313.781399999</v>
      </c>
      <c r="H8" s="11" t="s">
        <v>417</v>
      </c>
      <c r="I8" s="11" t="s">
        <v>417</v>
      </c>
      <c r="J8" s="11" t="s">
        <v>417</v>
      </c>
      <c r="K8" s="11">
        <v>23617313.781399999</v>
      </c>
      <c r="L8" s="16" t="s">
        <v>417</v>
      </c>
      <c r="M8" s="16">
        <v>33.022100000000002</v>
      </c>
    </row>
    <row r="9" spans="1:13" ht="12" customHeight="1" x14ac:dyDescent="0.25">
      <c r="A9" s="2" t="str">
        <f>"Dec "&amp;RIGHT(A6,4)-1</f>
        <v>Dec 2024</v>
      </c>
      <c r="B9" s="11">
        <v>0</v>
      </c>
      <c r="C9" s="11">
        <v>0</v>
      </c>
      <c r="D9" s="11">
        <v>0</v>
      </c>
      <c r="E9" s="11">
        <v>704194</v>
      </c>
      <c r="F9" s="11">
        <v>704194</v>
      </c>
      <c r="G9" s="11">
        <v>22913652.0517</v>
      </c>
      <c r="H9" s="11" t="s">
        <v>417</v>
      </c>
      <c r="I9" s="11" t="s">
        <v>417</v>
      </c>
      <c r="J9" s="11" t="s">
        <v>417</v>
      </c>
      <c r="K9" s="11">
        <v>22913652.0517</v>
      </c>
      <c r="L9" s="16" t="s">
        <v>417</v>
      </c>
      <c r="M9" s="16">
        <v>32.538800000000002</v>
      </c>
    </row>
    <row r="10" spans="1:13" ht="12" customHeight="1" x14ac:dyDescent="0.25">
      <c r="A10" s="2" t="str">
        <f>"Jan "&amp;RIGHT(A6,4)</f>
        <v>Jan 2025</v>
      </c>
      <c r="B10" s="11">
        <v>0</v>
      </c>
      <c r="C10" s="11">
        <v>0</v>
      </c>
      <c r="D10" s="11">
        <v>0</v>
      </c>
      <c r="E10" s="11">
        <v>695921</v>
      </c>
      <c r="F10" s="11">
        <v>695921</v>
      </c>
      <c r="G10" s="11">
        <v>23061701.972899999</v>
      </c>
      <c r="H10" s="11" t="s">
        <v>417</v>
      </c>
      <c r="I10" s="11" t="s">
        <v>417</v>
      </c>
      <c r="J10" s="11" t="s">
        <v>417</v>
      </c>
      <c r="K10" s="11">
        <v>23061701.972899999</v>
      </c>
      <c r="L10" s="16" t="s">
        <v>417</v>
      </c>
      <c r="M10" s="16">
        <v>33.138399999999997</v>
      </c>
    </row>
    <row r="11" spans="1:13" ht="12" customHeight="1" x14ac:dyDescent="0.25">
      <c r="A11" s="2" t="str">
        <f>"Feb "&amp;RIGHT(A6,4)</f>
        <v>Feb 2025</v>
      </c>
      <c r="B11" s="11">
        <v>0</v>
      </c>
      <c r="C11" s="11">
        <v>0</v>
      </c>
      <c r="D11" s="11">
        <v>0</v>
      </c>
      <c r="E11" s="11">
        <v>696172</v>
      </c>
      <c r="F11" s="11">
        <v>696172</v>
      </c>
      <c r="G11" s="11">
        <v>23199240.335299999</v>
      </c>
      <c r="H11" s="11" t="s">
        <v>417</v>
      </c>
      <c r="I11" s="11" t="s">
        <v>417</v>
      </c>
      <c r="J11" s="11" t="s">
        <v>417</v>
      </c>
      <c r="K11" s="11">
        <v>23199240.335299999</v>
      </c>
      <c r="L11" s="16" t="s">
        <v>417</v>
      </c>
      <c r="M11" s="16">
        <v>33.323999999999998</v>
      </c>
    </row>
    <row r="12" spans="1:13" ht="12" customHeight="1" x14ac:dyDescent="0.25">
      <c r="A12" s="2" t="str">
        <f>"Mar "&amp;RIGHT(A6,4)</f>
        <v>Mar 2025</v>
      </c>
      <c r="B12" s="11">
        <v>0</v>
      </c>
      <c r="C12" s="11">
        <v>0</v>
      </c>
      <c r="D12" s="11">
        <v>0</v>
      </c>
      <c r="E12" s="11">
        <v>706856</v>
      </c>
      <c r="F12" s="11">
        <v>706856</v>
      </c>
      <c r="G12" s="11">
        <v>23931240.005399998</v>
      </c>
      <c r="H12" s="11" t="s">
        <v>417</v>
      </c>
      <c r="I12" s="11" t="s">
        <v>417</v>
      </c>
      <c r="J12" s="11" t="s">
        <v>417</v>
      </c>
      <c r="K12" s="11">
        <v>23931240.005399998</v>
      </c>
      <c r="L12" s="16" t="s">
        <v>417</v>
      </c>
      <c r="M12" s="16">
        <v>33.855899999999998</v>
      </c>
    </row>
    <row r="13" spans="1:13" ht="12" customHeight="1" x14ac:dyDescent="0.25">
      <c r="A13" s="2" t="str">
        <f>"Apr "&amp;RIGHT(A6,4)</f>
        <v>Apr 2025</v>
      </c>
      <c r="B13" s="11">
        <v>0</v>
      </c>
      <c r="C13" s="11">
        <v>0</v>
      </c>
      <c r="D13" s="11">
        <v>0</v>
      </c>
      <c r="E13" s="11">
        <v>709085</v>
      </c>
      <c r="F13" s="11">
        <v>709085</v>
      </c>
      <c r="G13" s="11">
        <v>23467497.645500001</v>
      </c>
      <c r="H13" s="11" t="s">
        <v>417</v>
      </c>
      <c r="I13" s="11" t="s">
        <v>417</v>
      </c>
      <c r="J13" s="11" t="s">
        <v>417</v>
      </c>
      <c r="K13" s="11">
        <v>23467497.645500001</v>
      </c>
      <c r="L13" s="16" t="s">
        <v>417</v>
      </c>
      <c r="M13" s="16">
        <v>33.095500000000001</v>
      </c>
    </row>
    <row r="14" spans="1:13" ht="12" customHeight="1" x14ac:dyDescent="0.25">
      <c r="A14" s="2" t="str">
        <f>"May "&amp;RIGHT(A6,4)</f>
        <v>May 2025</v>
      </c>
      <c r="B14" s="11">
        <v>0</v>
      </c>
      <c r="C14" s="11">
        <v>0</v>
      </c>
      <c r="D14" s="11">
        <v>0</v>
      </c>
      <c r="E14" s="11">
        <v>695000</v>
      </c>
      <c r="F14" s="11">
        <v>695000</v>
      </c>
      <c r="G14" s="11">
        <v>23530733.575599998</v>
      </c>
      <c r="H14" s="11" t="s">
        <v>417</v>
      </c>
      <c r="I14" s="11" t="s">
        <v>417</v>
      </c>
      <c r="J14" s="11" t="s">
        <v>417</v>
      </c>
      <c r="K14" s="11">
        <v>23530733.575599998</v>
      </c>
      <c r="L14" s="16" t="s">
        <v>417</v>
      </c>
      <c r="M14" s="16">
        <v>33.857199999999999</v>
      </c>
    </row>
    <row r="15" spans="1:13" ht="12" customHeight="1" x14ac:dyDescent="0.25">
      <c r="A15" s="2" t="str">
        <f>"Jun "&amp;RIGHT(A6,4)</f>
        <v>Jun 2025</v>
      </c>
      <c r="B15" s="11">
        <v>0</v>
      </c>
      <c r="C15" s="11">
        <v>0</v>
      </c>
      <c r="D15" s="11">
        <v>0</v>
      </c>
      <c r="E15" s="11">
        <v>691095</v>
      </c>
      <c r="F15" s="11">
        <v>691095</v>
      </c>
      <c r="G15" s="11">
        <v>23163139.802099999</v>
      </c>
      <c r="H15" s="11" t="s">
        <v>417</v>
      </c>
      <c r="I15" s="11" t="s">
        <v>417</v>
      </c>
      <c r="J15" s="11" t="s">
        <v>417</v>
      </c>
      <c r="K15" s="11">
        <v>23163139.802099999</v>
      </c>
      <c r="L15" s="16" t="s">
        <v>417</v>
      </c>
      <c r="M15" s="16">
        <v>33.516599999999997</v>
      </c>
    </row>
    <row r="16" spans="1:13" ht="12" customHeight="1" x14ac:dyDescent="0.25">
      <c r="A16" s="2" t="str">
        <f>"Jul "&amp;RIGHT(A6,4)</f>
        <v>Jul 2025</v>
      </c>
      <c r="B16" s="11">
        <v>0</v>
      </c>
      <c r="C16" s="11">
        <v>0</v>
      </c>
      <c r="D16" s="11">
        <v>0</v>
      </c>
      <c r="E16" s="11">
        <v>691460</v>
      </c>
      <c r="F16" s="11">
        <v>691460</v>
      </c>
      <c r="G16" s="11">
        <v>23425509.7663</v>
      </c>
      <c r="H16" s="11" t="s">
        <v>417</v>
      </c>
      <c r="I16" s="11" t="s">
        <v>417</v>
      </c>
      <c r="J16" s="11" t="s">
        <v>417</v>
      </c>
      <c r="K16" s="11">
        <v>23425509.7663</v>
      </c>
      <c r="L16" s="16" t="s">
        <v>417</v>
      </c>
      <c r="M16" s="16">
        <v>33.878300000000003</v>
      </c>
    </row>
    <row r="17" spans="1:13" ht="12" customHeight="1" x14ac:dyDescent="0.25">
      <c r="A17" s="2" t="str">
        <f>"Aug "&amp;RIGHT(A6,4)</f>
        <v>Aug 2025</v>
      </c>
      <c r="B17" s="11">
        <v>0</v>
      </c>
      <c r="C17" s="11">
        <v>0</v>
      </c>
      <c r="D17" s="11">
        <v>0</v>
      </c>
      <c r="E17" s="11">
        <v>695276</v>
      </c>
      <c r="F17" s="11">
        <v>695276</v>
      </c>
      <c r="G17" s="11">
        <v>22694676.360599998</v>
      </c>
      <c r="H17" s="11" t="s">
        <v>417</v>
      </c>
      <c r="I17" s="11" t="s">
        <v>417</v>
      </c>
      <c r="J17" s="11" t="s">
        <v>417</v>
      </c>
      <c r="K17" s="11">
        <v>22694676.360599998</v>
      </c>
      <c r="L17" s="16" t="s">
        <v>417</v>
      </c>
      <c r="M17" s="16">
        <v>32.641199999999998</v>
      </c>
    </row>
    <row r="18" spans="1:13" ht="12" customHeight="1" x14ac:dyDescent="0.25">
      <c r="A18" s="2" t="str">
        <f>"Sep "&amp;RIGHT(A6,4)</f>
        <v>Sep 2025</v>
      </c>
      <c r="B18" s="11">
        <v>0</v>
      </c>
      <c r="C18" s="11">
        <v>0</v>
      </c>
      <c r="D18" s="11">
        <v>0</v>
      </c>
      <c r="E18" s="11">
        <v>694649</v>
      </c>
      <c r="F18" s="11">
        <v>694649</v>
      </c>
      <c r="G18" s="11">
        <v>23339818.265900001</v>
      </c>
      <c r="H18" s="11">
        <v>72067121</v>
      </c>
      <c r="I18" s="11" t="s">
        <v>417</v>
      </c>
      <c r="J18" s="11" t="s">
        <v>417</v>
      </c>
      <c r="K18" s="11">
        <v>95406939.265900001</v>
      </c>
      <c r="L18" s="16" t="s">
        <v>417</v>
      </c>
      <c r="M18" s="16">
        <v>33.599400000000003</v>
      </c>
    </row>
    <row r="19" spans="1:13" ht="12" customHeight="1" x14ac:dyDescent="0.25">
      <c r="A19" s="12" t="s">
        <v>55</v>
      </c>
      <c r="B19" s="13">
        <v>0</v>
      </c>
      <c r="C19" s="13">
        <v>0</v>
      </c>
      <c r="D19" s="13">
        <v>0</v>
      </c>
      <c r="E19" s="13">
        <v>700706.5</v>
      </c>
      <c r="F19" s="13">
        <v>700706.5</v>
      </c>
      <c r="G19" s="13">
        <v>279984553.4242</v>
      </c>
      <c r="H19" s="13">
        <v>72067121</v>
      </c>
      <c r="I19" s="13" t="s">
        <v>417</v>
      </c>
      <c r="J19" s="13" t="s">
        <v>417</v>
      </c>
      <c r="K19" s="13">
        <v>352051674.4242</v>
      </c>
      <c r="L19" s="17" t="s">
        <v>417</v>
      </c>
      <c r="M19" s="17">
        <v>33.297899999999998</v>
      </c>
    </row>
    <row r="20" spans="1:13" ht="12" customHeight="1" x14ac:dyDescent="0.25">
      <c r="A20" s="14" t="s">
        <v>419</v>
      </c>
      <c r="B20" s="15">
        <v>0</v>
      </c>
      <c r="C20" s="15">
        <v>0</v>
      </c>
      <c r="D20" s="15">
        <v>0</v>
      </c>
      <c r="E20" s="15">
        <v>704499.75</v>
      </c>
      <c r="F20" s="15">
        <v>704499.75</v>
      </c>
      <c r="G20" s="15">
        <v>187361409.22929999</v>
      </c>
      <c r="H20" s="15" t="s">
        <v>417</v>
      </c>
      <c r="I20" s="15" t="s">
        <v>417</v>
      </c>
      <c r="J20" s="15" t="s">
        <v>417</v>
      </c>
      <c r="K20" s="15">
        <v>23420176.153662499</v>
      </c>
      <c r="L20" s="18" t="s">
        <v>417</v>
      </c>
      <c r="M20" s="18">
        <v>33.245125000000002</v>
      </c>
    </row>
    <row r="21" spans="1:13" ht="12" customHeight="1" x14ac:dyDescent="0.25">
      <c r="A21" s="3" t="str">
        <f>"FY "&amp;RIGHT(A6,4)+1</f>
        <v>FY 2026</v>
      </c>
    </row>
    <row r="22" spans="1:13" ht="12" customHeight="1" x14ac:dyDescent="0.25">
      <c r="A22" s="2" t="str">
        <f>"Oct "&amp;RIGHT(A6,4)</f>
        <v>Oct 2025</v>
      </c>
      <c r="B22" s="11">
        <v>0</v>
      </c>
      <c r="C22" s="11">
        <v>0</v>
      </c>
      <c r="D22" s="11">
        <v>0</v>
      </c>
      <c r="E22" s="11">
        <v>698347</v>
      </c>
      <c r="F22" s="11">
        <v>698347</v>
      </c>
      <c r="G22" s="11">
        <v>23215852.9285</v>
      </c>
      <c r="H22" s="11" t="s">
        <v>417</v>
      </c>
      <c r="I22" s="11" t="s">
        <v>417</v>
      </c>
      <c r="J22" s="11" t="s">
        <v>417</v>
      </c>
      <c r="K22" s="11">
        <v>23215852.9285</v>
      </c>
      <c r="L22" s="16" t="s">
        <v>417</v>
      </c>
      <c r="M22" s="16">
        <v>33.244</v>
      </c>
    </row>
    <row r="23" spans="1:13" ht="12" customHeight="1" x14ac:dyDescent="0.25">
      <c r="A23" s="2" t="str">
        <f>"Nov "&amp;RIGHT(A6,4)</f>
        <v>Nov 2025</v>
      </c>
      <c r="B23" s="11">
        <v>0</v>
      </c>
      <c r="C23" s="11">
        <v>0</v>
      </c>
      <c r="D23" s="11">
        <v>0</v>
      </c>
      <c r="E23" s="11">
        <v>701462</v>
      </c>
      <c r="F23" s="11">
        <v>701462</v>
      </c>
      <c r="G23" s="11">
        <v>23717999.003600001</v>
      </c>
      <c r="H23" s="11" t="s">
        <v>417</v>
      </c>
      <c r="I23" s="11" t="s">
        <v>417</v>
      </c>
      <c r="J23" s="11" t="s">
        <v>417</v>
      </c>
      <c r="K23" s="11">
        <v>23717999.003600001</v>
      </c>
      <c r="L23" s="16" t="s">
        <v>417</v>
      </c>
      <c r="M23" s="16">
        <v>33.812199999999997</v>
      </c>
    </row>
    <row r="24" spans="1:13" ht="12" customHeight="1" x14ac:dyDescent="0.25">
      <c r="A24" s="2" t="str">
        <f>"Dec "&amp;RIGHT(A6,4)</f>
        <v>Dec 2025</v>
      </c>
      <c r="B24" s="11">
        <v>0</v>
      </c>
      <c r="C24" s="11">
        <v>0</v>
      </c>
      <c r="D24" s="11">
        <v>0</v>
      </c>
      <c r="E24" s="11">
        <v>687761</v>
      </c>
      <c r="F24" s="11">
        <v>687761</v>
      </c>
      <c r="G24" s="11">
        <v>22575625.992400002</v>
      </c>
      <c r="H24" s="11">
        <v>29726296</v>
      </c>
      <c r="I24" s="11" t="s">
        <v>417</v>
      </c>
      <c r="J24" s="11" t="s">
        <v>417</v>
      </c>
      <c r="K24" s="11">
        <v>52301921.992399998</v>
      </c>
      <c r="L24" s="16" t="s">
        <v>417</v>
      </c>
      <c r="M24" s="16">
        <v>32.824800000000003</v>
      </c>
    </row>
    <row r="25" spans="1:13" ht="12" customHeight="1" x14ac:dyDescent="0.25">
      <c r="A25" s="2" t="str">
        <f>"Jan "&amp;RIGHT(A6,4)+1</f>
        <v>Jan 2026</v>
      </c>
      <c r="B25" s="11">
        <v>0</v>
      </c>
      <c r="C25" s="11">
        <v>0</v>
      </c>
      <c r="D25" s="11">
        <v>0</v>
      </c>
      <c r="E25" s="11">
        <v>673957</v>
      </c>
      <c r="F25" s="11">
        <v>673957</v>
      </c>
      <c r="G25" s="11">
        <v>22068874.421</v>
      </c>
      <c r="H25" s="11" t="s">
        <v>417</v>
      </c>
      <c r="I25" s="11" t="s">
        <v>417</v>
      </c>
      <c r="J25" s="11" t="s">
        <v>417</v>
      </c>
      <c r="K25" s="11">
        <v>22068874.421</v>
      </c>
      <c r="L25" s="16" t="s">
        <v>417</v>
      </c>
      <c r="M25" s="16">
        <v>32.745199999999997</v>
      </c>
    </row>
    <row r="26" spans="1:13" ht="12" customHeight="1" x14ac:dyDescent="0.25">
      <c r="A26" s="2" t="str">
        <f>"Feb "&amp;RIGHT(A6,4)+1</f>
        <v>Feb 2026</v>
      </c>
      <c r="B26" s="11">
        <v>0</v>
      </c>
      <c r="C26" s="11">
        <v>0</v>
      </c>
      <c r="D26" s="11">
        <v>0</v>
      </c>
      <c r="E26" s="11">
        <v>678592</v>
      </c>
      <c r="F26" s="11">
        <v>678592</v>
      </c>
      <c r="G26" s="11">
        <v>23212098.3178</v>
      </c>
      <c r="H26" s="11" t="s">
        <v>417</v>
      </c>
      <c r="I26" s="11" t="s">
        <v>417</v>
      </c>
      <c r="J26" s="11" t="s">
        <v>417</v>
      </c>
      <c r="K26" s="11">
        <v>23212098.3178</v>
      </c>
      <c r="L26" s="16" t="s">
        <v>417</v>
      </c>
      <c r="M26" s="16">
        <v>34.206299999999999</v>
      </c>
    </row>
    <row r="27" spans="1:13" ht="12" customHeight="1" x14ac:dyDescent="0.25">
      <c r="A27" s="2" t="str">
        <f>"Mar "&amp;RIGHT(A6,4)+1</f>
        <v>Mar 2026</v>
      </c>
      <c r="B27" s="11">
        <v>0</v>
      </c>
      <c r="C27" s="11">
        <v>0</v>
      </c>
      <c r="D27" s="11">
        <v>0</v>
      </c>
      <c r="E27" s="11">
        <v>686583</v>
      </c>
      <c r="F27" s="11">
        <v>686583</v>
      </c>
      <c r="G27" s="11">
        <v>23313924.803100001</v>
      </c>
      <c r="H27" s="11">
        <v>32212910</v>
      </c>
      <c r="I27" s="11" t="s">
        <v>417</v>
      </c>
      <c r="J27" s="11" t="s">
        <v>417</v>
      </c>
      <c r="K27" s="11">
        <v>55526834.803099997</v>
      </c>
      <c r="L27" s="16" t="s">
        <v>417</v>
      </c>
      <c r="M27" s="16">
        <v>33.956499999999998</v>
      </c>
    </row>
    <row r="28" spans="1:13" ht="12" customHeight="1" x14ac:dyDescent="0.25">
      <c r="A28" s="2" t="str">
        <f>"Apr "&amp;RIGHT(A6,4)+1</f>
        <v>Apr 2026</v>
      </c>
      <c r="B28" s="11">
        <v>0</v>
      </c>
      <c r="C28" s="11">
        <v>0</v>
      </c>
      <c r="D28" s="11">
        <v>0</v>
      </c>
      <c r="E28" s="11">
        <v>687196</v>
      </c>
      <c r="F28" s="11">
        <v>687196</v>
      </c>
      <c r="G28" s="11">
        <v>23143266.447000001</v>
      </c>
      <c r="H28" s="11" t="s">
        <v>417</v>
      </c>
      <c r="I28" s="11" t="s">
        <v>417</v>
      </c>
      <c r="J28" s="11" t="s">
        <v>417</v>
      </c>
      <c r="K28" s="11">
        <v>23143266.447000001</v>
      </c>
      <c r="L28" s="16" t="s">
        <v>417</v>
      </c>
      <c r="M28" s="16">
        <v>33.677799999999998</v>
      </c>
    </row>
    <row r="29" spans="1:13" ht="12" customHeight="1" x14ac:dyDescent="0.25">
      <c r="A29" s="2" t="str">
        <f>"May "&amp;RIGHT(A6,4)+1</f>
        <v>May 2026</v>
      </c>
      <c r="B29" s="11">
        <v>0</v>
      </c>
      <c r="C29" s="11">
        <v>0</v>
      </c>
      <c r="D29" s="11">
        <v>0</v>
      </c>
      <c r="E29" s="11">
        <v>684182</v>
      </c>
      <c r="F29" s="11">
        <v>684182</v>
      </c>
      <c r="G29" s="11">
        <v>23501959.0266</v>
      </c>
      <c r="H29" s="11" t="s">
        <v>417</v>
      </c>
      <c r="I29" s="11" t="s">
        <v>417</v>
      </c>
      <c r="J29" s="11" t="s">
        <v>417</v>
      </c>
      <c r="K29" s="11">
        <v>23501959.0266</v>
      </c>
      <c r="L29" s="16" t="s">
        <v>417</v>
      </c>
      <c r="M29" s="16">
        <v>34.3504</v>
      </c>
    </row>
    <row r="30" spans="1:13" ht="12" customHeight="1" x14ac:dyDescent="0.25">
      <c r="A30" s="2" t="str">
        <f>"Jun "&amp;RIGHT(A6,4)+1</f>
        <v>Jun 2026</v>
      </c>
      <c r="B30" s="11" t="s">
        <v>417</v>
      </c>
      <c r="C30" s="11" t="s">
        <v>417</v>
      </c>
      <c r="D30" s="11" t="s">
        <v>417</v>
      </c>
      <c r="E30" s="11" t="s">
        <v>417</v>
      </c>
      <c r="F30" s="11" t="s">
        <v>417</v>
      </c>
      <c r="G30" s="11" t="s">
        <v>417</v>
      </c>
      <c r="H30" s="11" t="s">
        <v>417</v>
      </c>
      <c r="I30" s="11" t="s">
        <v>417</v>
      </c>
      <c r="J30" s="11" t="s">
        <v>417</v>
      </c>
      <c r="K30" s="11" t="s">
        <v>417</v>
      </c>
      <c r="L30" s="16" t="s">
        <v>417</v>
      </c>
      <c r="M30" s="16" t="s">
        <v>417</v>
      </c>
    </row>
    <row r="31" spans="1:13" ht="12" customHeight="1" x14ac:dyDescent="0.25">
      <c r="A31" s="2" t="str">
        <f>"Jul "&amp;RIGHT(A6,4)+1</f>
        <v>Jul 2026</v>
      </c>
      <c r="B31" s="11" t="s">
        <v>417</v>
      </c>
      <c r="C31" s="11" t="s">
        <v>417</v>
      </c>
      <c r="D31" s="11" t="s">
        <v>417</v>
      </c>
      <c r="E31" s="11" t="s">
        <v>417</v>
      </c>
      <c r="F31" s="11" t="s">
        <v>417</v>
      </c>
      <c r="G31" s="11" t="s">
        <v>417</v>
      </c>
      <c r="H31" s="11" t="s">
        <v>417</v>
      </c>
      <c r="I31" s="11" t="s">
        <v>417</v>
      </c>
      <c r="J31" s="11" t="s">
        <v>417</v>
      </c>
      <c r="K31" s="11" t="s">
        <v>417</v>
      </c>
      <c r="L31" s="16" t="s">
        <v>417</v>
      </c>
      <c r="M31" s="16" t="s">
        <v>417</v>
      </c>
    </row>
    <row r="32" spans="1:13" ht="12" customHeight="1" x14ac:dyDescent="0.25">
      <c r="A32" s="2" t="str">
        <f>"Aug "&amp;RIGHT(A6,4)+1</f>
        <v>Aug 2026</v>
      </c>
      <c r="B32" s="11" t="s">
        <v>417</v>
      </c>
      <c r="C32" s="11" t="s">
        <v>417</v>
      </c>
      <c r="D32" s="11" t="s">
        <v>417</v>
      </c>
      <c r="E32" s="11" t="s">
        <v>417</v>
      </c>
      <c r="F32" s="11" t="s">
        <v>417</v>
      </c>
      <c r="G32" s="11" t="s">
        <v>417</v>
      </c>
      <c r="H32" s="11" t="s">
        <v>417</v>
      </c>
      <c r="I32" s="11" t="s">
        <v>417</v>
      </c>
      <c r="J32" s="11" t="s">
        <v>417</v>
      </c>
      <c r="K32" s="11" t="s">
        <v>417</v>
      </c>
      <c r="L32" s="16" t="s">
        <v>417</v>
      </c>
      <c r="M32" s="16" t="s">
        <v>417</v>
      </c>
    </row>
    <row r="33" spans="1:13" ht="12" customHeight="1" x14ac:dyDescent="0.25">
      <c r="A33" s="2" t="str">
        <f>"Sep "&amp;RIGHT(A6,4)+1</f>
        <v>Sep 2026</v>
      </c>
      <c r="B33" s="11" t="s">
        <v>417</v>
      </c>
      <c r="C33" s="11" t="s">
        <v>417</v>
      </c>
      <c r="D33" s="11" t="s">
        <v>417</v>
      </c>
      <c r="E33" s="11" t="s">
        <v>417</v>
      </c>
      <c r="F33" s="11" t="s">
        <v>417</v>
      </c>
      <c r="G33" s="11" t="s">
        <v>417</v>
      </c>
      <c r="H33" s="11" t="s">
        <v>417</v>
      </c>
      <c r="I33" s="11" t="s">
        <v>417</v>
      </c>
      <c r="J33" s="11" t="s">
        <v>417</v>
      </c>
      <c r="K33" s="11" t="s">
        <v>417</v>
      </c>
      <c r="L33" s="16" t="s">
        <v>417</v>
      </c>
      <c r="M33" s="16" t="s">
        <v>417</v>
      </c>
    </row>
    <row r="34" spans="1:13" ht="12" customHeight="1" x14ac:dyDescent="0.25">
      <c r="A34" s="12" t="s">
        <v>55</v>
      </c>
      <c r="B34" s="13">
        <v>0</v>
      </c>
      <c r="C34" s="13">
        <v>0</v>
      </c>
      <c r="D34" s="13">
        <v>0</v>
      </c>
      <c r="E34" s="13">
        <v>687260</v>
      </c>
      <c r="F34" s="13">
        <v>687260</v>
      </c>
      <c r="G34" s="13">
        <v>184749600.94</v>
      </c>
      <c r="H34" s="13">
        <v>61939206</v>
      </c>
      <c r="I34" s="13" t="s">
        <v>417</v>
      </c>
      <c r="J34" s="13" t="s">
        <v>417</v>
      </c>
      <c r="K34" s="13">
        <v>246688806.94</v>
      </c>
      <c r="L34" s="17" t="s">
        <v>417</v>
      </c>
      <c r="M34" s="17">
        <v>33.602600000000002</v>
      </c>
    </row>
    <row r="35" spans="1:13" ht="12" customHeight="1" x14ac:dyDescent="0.25">
      <c r="A35" s="14" t="str">
        <f>"Total "&amp;MID(A20,7,LEN(A20)-13)&amp;" Months"</f>
        <v>Total 8 Months</v>
      </c>
      <c r="B35" s="15">
        <v>0</v>
      </c>
      <c r="C35" s="15">
        <v>0</v>
      </c>
      <c r="D35" s="15">
        <v>0</v>
      </c>
      <c r="E35" s="15">
        <v>687260</v>
      </c>
      <c r="F35" s="15">
        <v>687260</v>
      </c>
      <c r="G35" s="15">
        <v>184749600.94</v>
      </c>
      <c r="H35" s="15">
        <v>61939206</v>
      </c>
      <c r="I35" s="15" t="s">
        <v>417</v>
      </c>
      <c r="J35" s="15" t="s">
        <v>417</v>
      </c>
      <c r="K35" s="15">
        <v>246688806.94</v>
      </c>
      <c r="L35" s="18" t="s">
        <v>417</v>
      </c>
      <c r="M35" s="18">
        <v>33.602600000000002</v>
      </c>
    </row>
    <row r="36" spans="1:13" ht="12" customHeight="1" x14ac:dyDescent="0.25">
      <c r="A36" s="78"/>
      <c r="B36" s="78"/>
      <c r="C36" s="78"/>
      <c r="D36" s="78"/>
      <c r="E36" s="78"/>
      <c r="F36" s="78"/>
      <c r="G36" s="78"/>
      <c r="H36" s="78"/>
      <c r="I36" s="78"/>
      <c r="J36" s="78"/>
      <c r="K36" s="78"/>
    </row>
    <row r="37" spans="1:13" ht="79.5" customHeight="1" x14ac:dyDescent="0.25">
      <c r="A37" s="89" t="s">
        <v>387</v>
      </c>
      <c r="B37" s="89"/>
      <c r="C37" s="89"/>
      <c r="D37" s="89"/>
      <c r="E37" s="89"/>
      <c r="F37" s="89"/>
      <c r="G37" s="89"/>
      <c r="H37" s="89"/>
      <c r="I37" s="89"/>
      <c r="J37" s="89"/>
      <c r="K37" s="89"/>
      <c r="L37" s="89"/>
      <c r="M37" s="89"/>
    </row>
    <row r="101" spans="10:10" ht="14.4" x14ac:dyDescent="0.3">
      <c r="J101" s="56"/>
    </row>
  </sheetData>
  <mergeCells count="13">
    <mergeCell ref="A1:L1"/>
    <mergeCell ref="A2:L2"/>
    <mergeCell ref="K3:K4"/>
    <mergeCell ref="L3:M3"/>
    <mergeCell ref="B5:M5"/>
    <mergeCell ref="A36:K36"/>
    <mergeCell ref="A37:M37"/>
    <mergeCell ref="A3:A4"/>
    <mergeCell ref="B3:F3"/>
    <mergeCell ref="G3:G4"/>
    <mergeCell ref="H3:H4"/>
    <mergeCell ref="J3:J4"/>
    <mergeCell ref="I3:I4"/>
  </mergeCells>
  <phoneticPr fontId="0" type="noConversion"/>
  <pageMargins left="0.75" right="0.5" top="0.75" bottom="0.5" header="0.5" footer="0.25"/>
  <pageSetup scale="37"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pageSetUpPr fitToPage="1"/>
  </sheetPr>
  <dimension ref="A1:J37"/>
  <sheetViews>
    <sheetView showGridLines="0" workbookViewId="0">
      <selection sqref="A1:H1"/>
    </sheetView>
  </sheetViews>
  <sheetFormatPr defaultRowHeight="13.2" x14ac:dyDescent="0.25"/>
  <cols>
    <col min="1" max="6" width="11.44140625" customWidth="1"/>
    <col min="7" max="7" width="16.77734375" customWidth="1"/>
    <col min="8" max="8" width="11.44140625" customWidth="1"/>
    <col min="9" max="9" width="11.21875" customWidth="1"/>
    <col min="10" max="10" width="11.44140625" customWidth="1"/>
  </cols>
  <sheetData>
    <row r="1" spans="1:10" ht="12" customHeight="1" x14ac:dyDescent="0.25">
      <c r="A1" s="79" t="s">
        <v>439</v>
      </c>
      <c r="B1" s="79"/>
      <c r="C1" s="79"/>
      <c r="D1" s="79"/>
      <c r="E1" s="79"/>
      <c r="F1" s="79"/>
      <c r="G1" s="79"/>
      <c r="H1" s="79"/>
      <c r="I1" s="75">
        <v>46248</v>
      </c>
      <c r="J1" s="2"/>
    </row>
    <row r="2" spans="1:10" ht="12" customHeight="1" x14ac:dyDescent="0.25">
      <c r="A2" s="81" t="s">
        <v>371</v>
      </c>
      <c r="B2" s="81"/>
      <c r="C2" s="81"/>
      <c r="D2" s="81"/>
      <c r="E2" s="81"/>
      <c r="F2" s="81"/>
      <c r="G2" s="81"/>
      <c r="H2" s="81"/>
      <c r="I2" s="5"/>
      <c r="J2" s="1"/>
    </row>
    <row r="3" spans="1:10" ht="24" customHeight="1" x14ac:dyDescent="0.25">
      <c r="A3" s="83" t="s">
        <v>50</v>
      </c>
      <c r="B3" s="87" t="s">
        <v>197</v>
      </c>
      <c r="C3" s="87"/>
      <c r="D3" s="86"/>
      <c r="E3" s="85" t="s">
        <v>228</v>
      </c>
      <c r="F3" s="85" t="s">
        <v>156</v>
      </c>
      <c r="G3" s="85" t="s">
        <v>374</v>
      </c>
      <c r="H3" s="85" t="s">
        <v>157</v>
      </c>
      <c r="I3" s="85" t="s">
        <v>375</v>
      </c>
      <c r="J3" s="90" t="s">
        <v>58</v>
      </c>
    </row>
    <row r="4" spans="1:10" ht="24" customHeight="1" x14ac:dyDescent="0.25">
      <c r="A4" s="84"/>
      <c r="B4" s="10" t="s">
        <v>158</v>
      </c>
      <c r="C4" s="10" t="s">
        <v>159</v>
      </c>
      <c r="D4" s="10" t="s">
        <v>55</v>
      </c>
      <c r="E4" s="86"/>
      <c r="F4" s="86"/>
      <c r="G4" s="86"/>
      <c r="H4" s="86"/>
      <c r="I4" s="86"/>
      <c r="J4" s="87"/>
    </row>
    <row r="5" spans="1:10" ht="12" customHeight="1" x14ac:dyDescent="0.25">
      <c r="A5" s="1"/>
      <c r="B5" s="78" t="str">
        <f>REPT("-",29)&amp;" Number "&amp;REPT("-",28)&amp;"   "&amp;REPT("-",55)&amp;" Dollars "&amp;REPT("-",155)</f>
        <v>----------------------------- Number ----------------------------   ------------------------------------------------------- Dollars -----------------------------------------------------------------------------------------------------------------------------------------------------------</v>
      </c>
      <c r="C5" s="78"/>
      <c r="D5" s="78"/>
      <c r="E5" s="78"/>
      <c r="F5" s="78"/>
      <c r="G5" s="78"/>
      <c r="H5" s="78"/>
      <c r="I5" s="78"/>
      <c r="J5" s="78"/>
    </row>
    <row r="6" spans="1:10" ht="12" customHeight="1" x14ac:dyDescent="0.25">
      <c r="A6" s="3" t="s">
        <v>418</v>
      </c>
    </row>
    <row r="7" spans="1:10" ht="12" customHeight="1" x14ac:dyDescent="0.25">
      <c r="A7" s="2" t="str">
        <f>"Oct "&amp;RIGHT(A6,4)-1</f>
        <v>Oct 2024</v>
      </c>
      <c r="B7" s="11" t="s">
        <v>417</v>
      </c>
      <c r="C7" s="11">
        <v>56408</v>
      </c>
      <c r="D7" s="11">
        <v>56408</v>
      </c>
      <c r="E7" s="11">
        <v>7839759.0219999999</v>
      </c>
      <c r="F7" s="11" t="s">
        <v>417</v>
      </c>
      <c r="G7" s="11" t="s">
        <v>417</v>
      </c>
      <c r="H7" s="11" t="s">
        <v>417</v>
      </c>
      <c r="I7" s="11" t="s">
        <v>417</v>
      </c>
      <c r="J7" s="11">
        <v>7839759.0219999999</v>
      </c>
    </row>
    <row r="8" spans="1:10" ht="12" customHeight="1" x14ac:dyDescent="0.25">
      <c r="A8" s="2" t="str">
        <f>"Nov "&amp;RIGHT(A6,4)-1</f>
        <v>Nov 2024</v>
      </c>
      <c r="B8" s="11" t="s">
        <v>417</v>
      </c>
      <c r="C8" s="11">
        <v>54545</v>
      </c>
      <c r="D8" s="11">
        <v>54545</v>
      </c>
      <c r="E8" s="11">
        <v>7815333.0164000001</v>
      </c>
      <c r="F8" s="11" t="s">
        <v>417</v>
      </c>
      <c r="G8" s="11" t="s">
        <v>417</v>
      </c>
      <c r="H8" s="11" t="s">
        <v>417</v>
      </c>
      <c r="I8" s="11" t="s">
        <v>417</v>
      </c>
      <c r="J8" s="11">
        <v>7815333.0164000001</v>
      </c>
    </row>
    <row r="9" spans="1:10" ht="12" customHeight="1" x14ac:dyDescent="0.25">
      <c r="A9" s="2" t="str">
        <f>"Dec "&amp;RIGHT(A6,4)-1</f>
        <v>Dec 2024</v>
      </c>
      <c r="B9" s="11" t="s">
        <v>417</v>
      </c>
      <c r="C9" s="11">
        <v>53118</v>
      </c>
      <c r="D9" s="11">
        <v>53118</v>
      </c>
      <c r="E9" s="11">
        <v>7625532.5437000003</v>
      </c>
      <c r="F9" s="11">
        <v>7067263</v>
      </c>
      <c r="G9" s="11" t="s">
        <v>417</v>
      </c>
      <c r="H9" s="11" t="s">
        <v>417</v>
      </c>
      <c r="I9" s="11" t="s">
        <v>417</v>
      </c>
      <c r="J9" s="11">
        <v>14692795.5437</v>
      </c>
    </row>
    <row r="10" spans="1:10" ht="12" customHeight="1" x14ac:dyDescent="0.25">
      <c r="A10" s="2" t="str">
        <f>"Jan "&amp;RIGHT(A6,4)</f>
        <v>Jan 2025</v>
      </c>
      <c r="B10" s="11" t="s">
        <v>417</v>
      </c>
      <c r="C10" s="11">
        <v>58237</v>
      </c>
      <c r="D10" s="11">
        <v>58237</v>
      </c>
      <c r="E10" s="11">
        <v>8330490.8898999998</v>
      </c>
      <c r="F10" s="11" t="s">
        <v>417</v>
      </c>
      <c r="G10" s="11" t="s">
        <v>417</v>
      </c>
      <c r="H10" s="11" t="s">
        <v>417</v>
      </c>
      <c r="I10" s="11" t="s">
        <v>417</v>
      </c>
      <c r="J10" s="11">
        <v>8330490.8898999998</v>
      </c>
    </row>
    <row r="11" spans="1:10" ht="12" customHeight="1" x14ac:dyDescent="0.25">
      <c r="A11" s="2" t="str">
        <f>"Feb "&amp;RIGHT(A6,4)</f>
        <v>Feb 2025</v>
      </c>
      <c r="B11" s="11" t="s">
        <v>417</v>
      </c>
      <c r="C11" s="11">
        <v>55027</v>
      </c>
      <c r="D11" s="11">
        <v>55027</v>
      </c>
      <c r="E11" s="11">
        <v>7769240.8103999998</v>
      </c>
      <c r="F11" s="11" t="s">
        <v>417</v>
      </c>
      <c r="G11" s="11" t="s">
        <v>417</v>
      </c>
      <c r="H11" s="11" t="s">
        <v>417</v>
      </c>
      <c r="I11" s="11" t="s">
        <v>417</v>
      </c>
      <c r="J11" s="11">
        <v>7769240.8103999998</v>
      </c>
    </row>
    <row r="12" spans="1:10" ht="12" customHeight="1" x14ac:dyDescent="0.25">
      <c r="A12" s="2" t="str">
        <f>"Mar "&amp;RIGHT(A6,4)</f>
        <v>Mar 2025</v>
      </c>
      <c r="B12" s="11" t="s">
        <v>417</v>
      </c>
      <c r="C12" s="11">
        <v>57726</v>
      </c>
      <c r="D12" s="11">
        <v>57726</v>
      </c>
      <c r="E12" s="11">
        <v>8172581.9708000002</v>
      </c>
      <c r="F12" s="11">
        <v>9789335</v>
      </c>
      <c r="G12" s="11" t="s">
        <v>417</v>
      </c>
      <c r="H12" s="11" t="s">
        <v>417</v>
      </c>
      <c r="I12" s="11" t="s">
        <v>417</v>
      </c>
      <c r="J12" s="11">
        <v>17961916.970800001</v>
      </c>
    </row>
    <row r="13" spans="1:10" ht="12" customHeight="1" x14ac:dyDescent="0.25">
      <c r="A13" s="2" t="str">
        <f>"Apr "&amp;RIGHT(A6,4)</f>
        <v>Apr 2025</v>
      </c>
      <c r="B13" s="11" t="s">
        <v>417</v>
      </c>
      <c r="C13" s="11">
        <v>58577</v>
      </c>
      <c r="D13" s="11">
        <v>58577</v>
      </c>
      <c r="E13" s="11">
        <v>8377229.9040999999</v>
      </c>
      <c r="F13" s="11" t="s">
        <v>417</v>
      </c>
      <c r="G13" s="11" t="s">
        <v>417</v>
      </c>
      <c r="H13" s="11" t="s">
        <v>417</v>
      </c>
      <c r="I13" s="11" t="s">
        <v>417</v>
      </c>
      <c r="J13" s="11">
        <v>8377229.9040999999</v>
      </c>
    </row>
    <row r="14" spans="1:10" ht="12" customHeight="1" x14ac:dyDescent="0.25">
      <c r="A14" s="2" t="str">
        <f>"May "&amp;RIGHT(A6,4)</f>
        <v>May 2025</v>
      </c>
      <c r="B14" s="11" t="s">
        <v>417</v>
      </c>
      <c r="C14" s="11">
        <v>58208</v>
      </c>
      <c r="D14" s="11">
        <v>58208</v>
      </c>
      <c r="E14" s="11">
        <v>8538885.2719999999</v>
      </c>
      <c r="F14" s="11" t="s">
        <v>417</v>
      </c>
      <c r="G14" s="11" t="s">
        <v>417</v>
      </c>
      <c r="H14" s="11" t="s">
        <v>417</v>
      </c>
      <c r="I14" s="11" t="s">
        <v>417</v>
      </c>
      <c r="J14" s="11">
        <v>8538885.2719999999</v>
      </c>
    </row>
    <row r="15" spans="1:10" ht="12" customHeight="1" x14ac:dyDescent="0.25">
      <c r="A15" s="2" t="str">
        <f>"Jun "&amp;RIGHT(A6,4)</f>
        <v>Jun 2025</v>
      </c>
      <c r="B15" s="11" t="s">
        <v>417</v>
      </c>
      <c r="C15" s="11">
        <v>59715</v>
      </c>
      <c r="D15" s="11">
        <v>59715</v>
      </c>
      <c r="E15" s="11">
        <v>8533142.3177000005</v>
      </c>
      <c r="F15" s="11">
        <v>14074945</v>
      </c>
      <c r="G15" s="11" t="s">
        <v>417</v>
      </c>
      <c r="H15" s="11" t="s">
        <v>417</v>
      </c>
      <c r="I15" s="11" t="s">
        <v>417</v>
      </c>
      <c r="J15" s="11">
        <v>22608087.317699999</v>
      </c>
    </row>
    <row r="16" spans="1:10" ht="12" customHeight="1" x14ac:dyDescent="0.25">
      <c r="A16" s="2" t="str">
        <f>"Jul "&amp;RIGHT(A6,4)</f>
        <v>Jul 2025</v>
      </c>
      <c r="B16" s="11" t="s">
        <v>417</v>
      </c>
      <c r="C16" s="11">
        <v>63159</v>
      </c>
      <c r="D16" s="11">
        <v>63159</v>
      </c>
      <c r="E16" s="11">
        <v>9025234.4714000002</v>
      </c>
      <c r="F16" s="11" t="s">
        <v>417</v>
      </c>
      <c r="G16" s="11" t="s">
        <v>417</v>
      </c>
      <c r="H16" s="11" t="s">
        <v>417</v>
      </c>
      <c r="I16" s="11" t="s">
        <v>417</v>
      </c>
      <c r="J16" s="11">
        <v>9025234.4714000002</v>
      </c>
    </row>
    <row r="17" spans="1:10" ht="12" customHeight="1" x14ac:dyDescent="0.25">
      <c r="A17" s="2" t="str">
        <f>"Aug "&amp;RIGHT(A6,4)</f>
        <v>Aug 2025</v>
      </c>
      <c r="B17" s="11" t="s">
        <v>417</v>
      </c>
      <c r="C17" s="11">
        <v>62439</v>
      </c>
      <c r="D17" s="11">
        <v>62439</v>
      </c>
      <c r="E17" s="11">
        <v>9003202.6956999991</v>
      </c>
      <c r="F17" s="11" t="s">
        <v>417</v>
      </c>
      <c r="G17" s="11" t="s">
        <v>417</v>
      </c>
      <c r="H17" s="11" t="s">
        <v>417</v>
      </c>
      <c r="I17" s="11" t="s">
        <v>417</v>
      </c>
      <c r="J17" s="11">
        <v>9003202.6956999991</v>
      </c>
    </row>
    <row r="18" spans="1:10" ht="12" customHeight="1" x14ac:dyDescent="0.25">
      <c r="A18" s="2" t="str">
        <f>"Sep "&amp;RIGHT(A6,4)</f>
        <v>Sep 2025</v>
      </c>
      <c r="B18" s="11" t="s">
        <v>417</v>
      </c>
      <c r="C18" s="11">
        <v>63688</v>
      </c>
      <c r="D18" s="11">
        <v>63688</v>
      </c>
      <c r="E18" s="11">
        <v>9369377.9592000004</v>
      </c>
      <c r="F18" s="11">
        <v>41714347</v>
      </c>
      <c r="G18" s="11" t="s">
        <v>417</v>
      </c>
      <c r="H18" s="11">
        <v>1225318</v>
      </c>
      <c r="I18" s="11" t="s">
        <v>417</v>
      </c>
      <c r="J18" s="11">
        <v>52309042.959200002</v>
      </c>
    </row>
    <row r="19" spans="1:10" ht="12" customHeight="1" x14ac:dyDescent="0.25">
      <c r="A19" s="12" t="s">
        <v>55</v>
      </c>
      <c r="B19" s="13" t="s">
        <v>417</v>
      </c>
      <c r="C19" s="13">
        <v>58403.916700000002</v>
      </c>
      <c r="D19" s="13">
        <v>58403.916700000002</v>
      </c>
      <c r="E19" s="13">
        <v>100400010.8733</v>
      </c>
      <c r="F19" s="13">
        <v>72645890</v>
      </c>
      <c r="G19" s="13" t="s">
        <v>417</v>
      </c>
      <c r="H19" s="13">
        <v>1225318</v>
      </c>
      <c r="I19" s="13" t="s">
        <v>417</v>
      </c>
      <c r="J19" s="13">
        <v>174271218.87329999</v>
      </c>
    </row>
    <row r="20" spans="1:10" ht="12" customHeight="1" x14ac:dyDescent="0.25">
      <c r="A20" s="14" t="s">
        <v>419</v>
      </c>
      <c r="B20" s="15" t="s">
        <v>417</v>
      </c>
      <c r="C20" s="15">
        <v>56480.75</v>
      </c>
      <c r="D20" s="15">
        <v>56480.75</v>
      </c>
      <c r="E20" s="15">
        <v>64469053.429300003</v>
      </c>
      <c r="F20" s="15">
        <v>16856598</v>
      </c>
      <c r="G20" s="15" t="s">
        <v>417</v>
      </c>
      <c r="H20" s="15" t="s">
        <v>417</v>
      </c>
      <c r="I20" s="15" t="s">
        <v>417</v>
      </c>
      <c r="J20" s="15">
        <v>81325651.429299995</v>
      </c>
    </row>
    <row r="21" spans="1:10" ht="12" customHeight="1" x14ac:dyDescent="0.25">
      <c r="A21" s="3" t="str">
        <f>"FY "&amp;RIGHT(A6,4)+1</f>
        <v>FY 2026</v>
      </c>
    </row>
    <row r="22" spans="1:10" ht="12" customHeight="1" x14ac:dyDescent="0.25">
      <c r="A22" s="2" t="str">
        <f>"Oct "&amp;RIGHT(A6,4)</f>
        <v>Oct 2025</v>
      </c>
      <c r="B22" s="11" t="s">
        <v>417</v>
      </c>
      <c r="C22" s="11">
        <v>68327</v>
      </c>
      <c r="D22" s="11">
        <v>68327</v>
      </c>
      <c r="E22" s="11">
        <v>10070892.5362</v>
      </c>
      <c r="F22" s="11" t="s">
        <v>417</v>
      </c>
      <c r="G22" s="11" t="s">
        <v>417</v>
      </c>
      <c r="H22" s="11" t="s">
        <v>417</v>
      </c>
      <c r="I22" s="11" t="s">
        <v>417</v>
      </c>
      <c r="J22" s="11">
        <v>10070892.5362</v>
      </c>
    </row>
    <row r="23" spans="1:10" ht="12" customHeight="1" x14ac:dyDescent="0.25">
      <c r="A23" s="2" t="str">
        <f>"Nov "&amp;RIGHT(A6,4)</f>
        <v>Nov 2025</v>
      </c>
      <c r="B23" s="11" t="s">
        <v>417</v>
      </c>
      <c r="C23" s="11">
        <v>69859</v>
      </c>
      <c r="D23" s="11">
        <v>69859</v>
      </c>
      <c r="E23" s="11">
        <v>10159651.6807</v>
      </c>
      <c r="F23" s="11" t="s">
        <v>417</v>
      </c>
      <c r="G23" s="11" t="s">
        <v>417</v>
      </c>
      <c r="H23" s="11" t="s">
        <v>417</v>
      </c>
      <c r="I23" s="11" t="s">
        <v>417</v>
      </c>
      <c r="J23" s="11">
        <v>10159651.6807</v>
      </c>
    </row>
    <row r="24" spans="1:10" ht="12" customHeight="1" x14ac:dyDescent="0.25">
      <c r="A24" s="2" t="str">
        <f>"Dec "&amp;RIGHT(A6,4)</f>
        <v>Dec 2025</v>
      </c>
      <c r="B24" s="11" t="s">
        <v>417</v>
      </c>
      <c r="C24" s="11">
        <v>66804</v>
      </c>
      <c r="D24" s="11">
        <v>66804</v>
      </c>
      <c r="E24" s="11">
        <v>9520842.6641000006</v>
      </c>
      <c r="F24" s="11">
        <v>11000286.75</v>
      </c>
      <c r="G24" s="11" t="s">
        <v>417</v>
      </c>
      <c r="H24" s="11" t="s">
        <v>417</v>
      </c>
      <c r="I24" s="11" t="s">
        <v>417</v>
      </c>
      <c r="J24" s="11">
        <v>20521129.414099999</v>
      </c>
    </row>
    <row r="25" spans="1:10" ht="12" customHeight="1" x14ac:dyDescent="0.25">
      <c r="A25" s="2" t="str">
        <f>"Jan "&amp;RIGHT(A6,4)+1</f>
        <v>Jan 2026</v>
      </c>
      <c r="B25" s="11" t="s">
        <v>417</v>
      </c>
      <c r="C25" s="11">
        <v>69424</v>
      </c>
      <c r="D25" s="11">
        <v>69424</v>
      </c>
      <c r="E25" s="11">
        <v>9343976.0285</v>
      </c>
      <c r="F25" s="11" t="s">
        <v>417</v>
      </c>
      <c r="G25" s="11" t="s">
        <v>417</v>
      </c>
      <c r="H25" s="11" t="s">
        <v>417</v>
      </c>
      <c r="I25" s="11" t="s">
        <v>417</v>
      </c>
      <c r="J25" s="11">
        <v>9343976.0285</v>
      </c>
    </row>
    <row r="26" spans="1:10" ht="12" customHeight="1" x14ac:dyDescent="0.25">
      <c r="A26" s="2" t="str">
        <f>"Feb "&amp;RIGHT(A6,4)+1</f>
        <v>Feb 2026</v>
      </c>
      <c r="B26" s="11" t="s">
        <v>417</v>
      </c>
      <c r="C26" s="11">
        <v>66962</v>
      </c>
      <c r="D26" s="11">
        <v>66962</v>
      </c>
      <c r="E26" s="11">
        <v>9307279.6181000005</v>
      </c>
      <c r="F26" s="11" t="s">
        <v>417</v>
      </c>
      <c r="G26" s="11" t="s">
        <v>417</v>
      </c>
      <c r="H26" s="11" t="s">
        <v>417</v>
      </c>
      <c r="I26" s="11" t="s">
        <v>417</v>
      </c>
      <c r="J26" s="11">
        <v>9307279.6181000005</v>
      </c>
    </row>
    <row r="27" spans="1:10" ht="12" customHeight="1" x14ac:dyDescent="0.25">
      <c r="A27" s="2" t="str">
        <f>"Mar "&amp;RIGHT(A6,4)+1</f>
        <v>Mar 2026</v>
      </c>
      <c r="B27" s="11" t="s">
        <v>417</v>
      </c>
      <c r="C27" s="11">
        <v>68637</v>
      </c>
      <c r="D27" s="11">
        <v>68637</v>
      </c>
      <c r="E27" s="11">
        <v>9578001.8353000004</v>
      </c>
      <c r="F27" s="11">
        <v>10957700.75</v>
      </c>
      <c r="G27" s="11" t="s">
        <v>417</v>
      </c>
      <c r="H27" s="11" t="s">
        <v>417</v>
      </c>
      <c r="I27" s="11" t="s">
        <v>417</v>
      </c>
      <c r="J27" s="11">
        <v>20535702.585299999</v>
      </c>
    </row>
    <row r="28" spans="1:10" ht="12" customHeight="1" x14ac:dyDescent="0.25">
      <c r="A28" s="2" t="str">
        <f>"Apr "&amp;RIGHT(A6,4)+1</f>
        <v>Apr 2026</v>
      </c>
      <c r="B28" s="11" t="s">
        <v>417</v>
      </c>
      <c r="C28" s="11">
        <v>69647</v>
      </c>
      <c r="D28" s="11">
        <v>69647</v>
      </c>
      <c r="E28" s="11">
        <v>9471419.9265999999</v>
      </c>
      <c r="F28" s="11" t="s">
        <v>417</v>
      </c>
      <c r="G28" s="11" t="s">
        <v>417</v>
      </c>
      <c r="H28" s="11" t="s">
        <v>417</v>
      </c>
      <c r="I28" s="11" t="s">
        <v>417</v>
      </c>
      <c r="J28" s="11">
        <v>9471419.9265999999</v>
      </c>
    </row>
    <row r="29" spans="1:10" ht="12" customHeight="1" x14ac:dyDescent="0.25">
      <c r="A29" s="2" t="str">
        <f>"May "&amp;RIGHT(A6,4)+1</f>
        <v>May 2026</v>
      </c>
      <c r="B29" s="11" t="s">
        <v>417</v>
      </c>
      <c r="C29" s="11">
        <v>69518</v>
      </c>
      <c r="D29" s="11">
        <v>69518</v>
      </c>
      <c r="E29" s="11">
        <v>9223555.5375999995</v>
      </c>
      <c r="F29" s="11" t="s">
        <v>417</v>
      </c>
      <c r="G29" s="11" t="s">
        <v>417</v>
      </c>
      <c r="H29" s="11" t="s">
        <v>417</v>
      </c>
      <c r="I29" s="11" t="s">
        <v>417</v>
      </c>
      <c r="J29" s="11">
        <v>9223555.5375999995</v>
      </c>
    </row>
    <row r="30" spans="1:10" ht="12" customHeight="1" x14ac:dyDescent="0.25">
      <c r="A30" s="2" t="str">
        <f>"Jun "&amp;RIGHT(A6,4)+1</f>
        <v>Jun 2026</v>
      </c>
      <c r="B30" s="11" t="s">
        <v>417</v>
      </c>
      <c r="C30" s="11" t="s">
        <v>417</v>
      </c>
      <c r="D30" s="11" t="s">
        <v>417</v>
      </c>
      <c r="E30" s="11" t="s">
        <v>417</v>
      </c>
      <c r="F30" s="11" t="s">
        <v>417</v>
      </c>
      <c r="G30" s="11" t="s">
        <v>417</v>
      </c>
      <c r="H30" s="11" t="s">
        <v>417</v>
      </c>
      <c r="I30" s="11" t="s">
        <v>417</v>
      </c>
      <c r="J30" s="11" t="s">
        <v>417</v>
      </c>
    </row>
    <row r="31" spans="1:10" ht="12" customHeight="1" x14ac:dyDescent="0.25">
      <c r="A31" s="2" t="str">
        <f>"Jul "&amp;RIGHT(A6,4)+1</f>
        <v>Jul 2026</v>
      </c>
      <c r="B31" s="11" t="s">
        <v>417</v>
      </c>
      <c r="C31" s="11" t="s">
        <v>417</v>
      </c>
      <c r="D31" s="11" t="s">
        <v>417</v>
      </c>
      <c r="E31" s="11" t="s">
        <v>417</v>
      </c>
      <c r="F31" s="11" t="s">
        <v>417</v>
      </c>
      <c r="G31" s="11" t="s">
        <v>417</v>
      </c>
      <c r="H31" s="11" t="s">
        <v>417</v>
      </c>
      <c r="I31" s="11" t="s">
        <v>417</v>
      </c>
      <c r="J31" s="11" t="s">
        <v>417</v>
      </c>
    </row>
    <row r="32" spans="1:10" ht="12" customHeight="1" x14ac:dyDescent="0.25">
      <c r="A32" s="2" t="str">
        <f>"Aug "&amp;RIGHT(A6,4)+1</f>
        <v>Aug 2026</v>
      </c>
      <c r="B32" s="11" t="s">
        <v>417</v>
      </c>
      <c r="C32" s="11" t="s">
        <v>417</v>
      </c>
      <c r="D32" s="11" t="s">
        <v>417</v>
      </c>
      <c r="E32" s="11" t="s">
        <v>417</v>
      </c>
      <c r="F32" s="11" t="s">
        <v>417</v>
      </c>
      <c r="G32" s="11" t="s">
        <v>417</v>
      </c>
      <c r="H32" s="11" t="s">
        <v>417</v>
      </c>
      <c r="I32" s="11" t="s">
        <v>417</v>
      </c>
      <c r="J32" s="11" t="s">
        <v>417</v>
      </c>
    </row>
    <row r="33" spans="1:10" ht="12" customHeight="1" x14ac:dyDescent="0.25">
      <c r="A33" s="2" t="str">
        <f>"Sep "&amp;RIGHT(A6,4)+1</f>
        <v>Sep 2026</v>
      </c>
      <c r="B33" s="11" t="s">
        <v>417</v>
      </c>
      <c r="C33" s="11" t="s">
        <v>417</v>
      </c>
      <c r="D33" s="11" t="s">
        <v>417</v>
      </c>
      <c r="E33" s="11" t="s">
        <v>417</v>
      </c>
      <c r="F33" s="11" t="s">
        <v>417</v>
      </c>
      <c r="G33" s="11" t="s">
        <v>417</v>
      </c>
      <c r="H33" s="11" t="s">
        <v>417</v>
      </c>
      <c r="I33" s="11" t="s">
        <v>417</v>
      </c>
      <c r="J33" s="11" t="s">
        <v>417</v>
      </c>
    </row>
    <row r="34" spans="1:10" ht="12" customHeight="1" x14ac:dyDescent="0.25">
      <c r="A34" s="12" t="s">
        <v>55</v>
      </c>
      <c r="B34" s="13" t="s">
        <v>417</v>
      </c>
      <c r="C34" s="13">
        <v>68647.25</v>
      </c>
      <c r="D34" s="13">
        <v>68647.25</v>
      </c>
      <c r="E34" s="13">
        <v>76675619.827099994</v>
      </c>
      <c r="F34" s="13">
        <v>21957987.5</v>
      </c>
      <c r="G34" s="13" t="s">
        <v>417</v>
      </c>
      <c r="H34" s="13" t="s">
        <v>417</v>
      </c>
      <c r="I34" s="13" t="s">
        <v>417</v>
      </c>
      <c r="J34" s="13">
        <v>98633607.327099994</v>
      </c>
    </row>
    <row r="35" spans="1:10" ht="12" customHeight="1" x14ac:dyDescent="0.25">
      <c r="A35" s="14" t="str">
        <f>"Total "&amp;MID(A20,7,LEN(A20)-13)&amp;" Months"</f>
        <v>Total 8 Months</v>
      </c>
      <c r="B35" s="15" t="s">
        <v>417</v>
      </c>
      <c r="C35" s="15">
        <v>68647.25</v>
      </c>
      <c r="D35" s="15">
        <v>68647.25</v>
      </c>
      <c r="E35" s="15">
        <v>76675619.827099994</v>
      </c>
      <c r="F35" s="15">
        <v>21957987.5</v>
      </c>
      <c r="G35" s="15" t="s">
        <v>417</v>
      </c>
      <c r="H35" s="15" t="s">
        <v>417</v>
      </c>
      <c r="I35" s="15" t="s">
        <v>417</v>
      </c>
      <c r="J35" s="15">
        <v>98633607.327099994</v>
      </c>
    </row>
    <row r="36" spans="1:10" ht="12" customHeight="1" x14ac:dyDescent="0.25">
      <c r="A36" s="78"/>
      <c r="B36" s="78"/>
      <c r="C36" s="78"/>
      <c r="D36" s="78"/>
      <c r="E36" s="78"/>
      <c r="F36" s="78"/>
      <c r="G36" s="1"/>
    </row>
    <row r="37" spans="1:10" ht="70.05" customHeight="1" x14ac:dyDescent="0.25">
      <c r="A37" s="89" t="s">
        <v>385</v>
      </c>
      <c r="B37" s="89"/>
      <c r="C37" s="89"/>
      <c r="D37" s="89"/>
      <c r="E37" s="89"/>
      <c r="F37" s="89"/>
      <c r="G37" s="89"/>
      <c r="H37" s="89"/>
      <c r="I37" s="89"/>
      <c r="J37" s="89"/>
    </row>
  </sheetData>
  <mergeCells count="13">
    <mergeCell ref="J3:J4"/>
    <mergeCell ref="B5:J5"/>
    <mergeCell ref="A37:J37"/>
    <mergeCell ref="A1:H1"/>
    <mergeCell ref="A2:H2"/>
    <mergeCell ref="A3:A4"/>
    <mergeCell ref="B3:D3"/>
    <mergeCell ref="E3:E4"/>
    <mergeCell ref="F3:F4"/>
    <mergeCell ref="H3:H4"/>
    <mergeCell ref="G3:G4"/>
    <mergeCell ref="I3:I4"/>
    <mergeCell ref="A36:F36"/>
  </mergeCells>
  <phoneticPr fontId="0" type="noConversion"/>
  <pageMargins left="0.75" right="0.5" top="0.75" bottom="0.5" header="0.5" footer="0.25"/>
  <pageSetup scale="37"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6">
    <pageSetUpPr fitToPage="1"/>
  </sheetPr>
  <dimension ref="A1:K37"/>
  <sheetViews>
    <sheetView showGridLines="0" workbookViewId="0">
      <selection sqref="A1:J1"/>
    </sheetView>
  </sheetViews>
  <sheetFormatPr defaultRowHeight="13.2" x14ac:dyDescent="0.25"/>
  <cols>
    <col min="1" max="11" width="11.44140625" customWidth="1"/>
  </cols>
  <sheetData>
    <row r="1" spans="1:11" ht="12" customHeight="1" x14ac:dyDescent="0.25">
      <c r="A1" s="79" t="s">
        <v>439</v>
      </c>
      <c r="B1" s="79"/>
      <c r="C1" s="79"/>
      <c r="D1" s="79"/>
      <c r="E1" s="79"/>
      <c r="F1" s="79"/>
      <c r="G1" s="79"/>
      <c r="H1" s="79"/>
      <c r="I1" s="79"/>
      <c r="J1" s="79"/>
      <c r="K1" s="75">
        <v>46248</v>
      </c>
    </row>
    <row r="2" spans="1:11" ht="12" customHeight="1" x14ac:dyDescent="0.25">
      <c r="A2" s="81" t="s">
        <v>160</v>
      </c>
      <c r="B2" s="81"/>
      <c r="C2" s="81"/>
      <c r="D2" s="81"/>
      <c r="E2" s="81"/>
      <c r="F2" s="81"/>
      <c r="G2" s="81"/>
      <c r="H2" s="81"/>
      <c r="I2" s="81"/>
      <c r="J2" s="81"/>
      <c r="K2" s="1"/>
    </row>
    <row r="3" spans="1:11" ht="24" customHeight="1" x14ac:dyDescent="0.25">
      <c r="A3" s="83" t="s">
        <v>50</v>
      </c>
      <c r="B3" s="87" t="s">
        <v>69</v>
      </c>
      <c r="C3" s="87"/>
      <c r="D3" s="86"/>
      <c r="E3" s="87" t="s">
        <v>134</v>
      </c>
      <c r="F3" s="87"/>
      <c r="G3" s="86"/>
      <c r="H3" s="85" t="s">
        <v>232</v>
      </c>
      <c r="I3" s="87" t="s">
        <v>161</v>
      </c>
      <c r="J3" s="87"/>
      <c r="K3" s="87"/>
    </row>
    <row r="4" spans="1:11" ht="24" customHeight="1" x14ac:dyDescent="0.25">
      <c r="A4" s="84"/>
      <c r="B4" s="10" t="s">
        <v>230</v>
      </c>
      <c r="C4" s="10" t="s">
        <v>162</v>
      </c>
      <c r="D4" s="10" t="s">
        <v>55</v>
      </c>
      <c r="E4" s="10" t="s">
        <v>230</v>
      </c>
      <c r="F4" s="10" t="s">
        <v>231</v>
      </c>
      <c r="G4" s="10" t="s">
        <v>55</v>
      </c>
      <c r="H4" s="86"/>
      <c r="I4" s="10" t="s">
        <v>230</v>
      </c>
      <c r="J4" s="10" t="s">
        <v>231</v>
      </c>
      <c r="K4" s="9" t="s">
        <v>55</v>
      </c>
    </row>
    <row r="5" spans="1:11" ht="12" customHeight="1" x14ac:dyDescent="0.25">
      <c r="A5" s="1"/>
      <c r="B5" s="78" t="str">
        <f>REPT("-",102)&amp;" Dollars "&amp;REPT("-",148)</f>
        <v>------------------------------------------------------------------------------------------------------ Dollars ----------------------------------------------------------------------------------------------------------------------------------------------------</v>
      </c>
      <c r="C5" s="78"/>
      <c r="D5" s="78"/>
      <c r="E5" s="78"/>
      <c r="F5" s="78"/>
      <c r="G5" s="78"/>
      <c r="H5" s="78"/>
      <c r="I5" s="78"/>
      <c r="J5" s="78"/>
      <c r="K5" s="78"/>
    </row>
    <row r="6" spans="1:11" ht="12" customHeight="1" x14ac:dyDescent="0.25">
      <c r="A6" s="3" t="s">
        <v>418</v>
      </c>
    </row>
    <row r="7" spans="1:11" ht="12" customHeight="1" x14ac:dyDescent="0.25">
      <c r="A7" s="2" t="str">
        <f>"Oct "&amp;RIGHT(A6,4)-1</f>
        <v>Oct 2024</v>
      </c>
      <c r="B7" s="11">
        <v>225334106.19999999</v>
      </c>
      <c r="C7" s="11">
        <v>1806649.5</v>
      </c>
      <c r="D7" s="11">
        <v>227140755.69999999</v>
      </c>
      <c r="E7" s="11">
        <v>142358.22</v>
      </c>
      <c r="F7" s="11" t="s">
        <v>417</v>
      </c>
      <c r="G7" s="11">
        <v>142358.22</v>
      </c>
      <c r="H7" s="11">
        <v>531.87</v>
      </c>
      <c r="I7" s="11">
        <v>225476996.28999999</v>
      </c>
      <c r="J7" s="11">
        <v>1806649.5</v>
      </c>
      <c r="K7" s="11">
        <v>227283645.78999999</v>
      </c>
    </row>
    <row r="8" spans="1:11" ht="12" customHeight="1" x14ac:dyDescent="0.25">
      <c r="A8" s="2" t="str">
        <f>"Nov "&amp;RIGHT(A6,4)-1</f>
        <v>Nov 2024</v>
      </c>
      <c r="B8" s="11">
        <v>164858510.41999999</v>
      </c>
      <c r="C8" s="11">
        <v>1427267.1</v>
      </c>
      <c r="D8" s="11">
        <v>166285777.52000001</v>
      </c>
      <c r="E8" s="11">
        <v>47811.54</v>
      </c>
      <c r="F8" s="11" t="s">
        <v>417</v>
      </c>
      <c r="G8" s="11">
        <v>47811.54</v>
      </c>
      <c r="H8" s="11">
        <v>4450.1400000000003</v>
      </c>
      <c r="I8" s="11">
        <v>164910772.09999999</v>
      </c>
      <c r="J8" s="11">
        <v>1427267.1</v>
      </c>
      <c r="K8" s="11">
        <v>166338039.19999999</v>
      </c>
    </row>
    <row r="9" spans="1:11" ht="12" customHeight="1" x14ac:dyDescent="0.25">
      <c r="A9" s="2" t="str">
        <f>"Dec "&amp;RIGHT(A6,4)-1</f>
        <v>Dec 2024</v>
      </c>
      <c r="B9" s="11">
        <v>130132236.98</v>
      </c>
      <c r="C9" s="11">
        <v>1256699.1000000001</v>
      </c>
      <c r="D9" s="11">
        <v>131388936.08</v>
      </c>
      <c r="E9" s="11">
        <v>185934.35</v>
      </c>
      <c r="F9" s="11">
        <v>34105630</v>
      </c>
      <c r="G9" s="11">
        <v>34291564.350000001</v>
      </c>
      <c r="H9" s="11">
        <v>26128.080000000002</v>
      </c>
      <c r="I9" s="11">
        <v>130344299.41</v>
      </c>
      <c r="J9" s="11">
        <v>35362329.100000001</v>
      </c>
      <c r="K9" s="11">
        <v>165706628.50999999</v>
      </c>
    </row>
    <row r="10" spans="1:11" ht="12" customHeight="1" x14ac:dyDescent="0.25">
      <c r="A10" s="2" t="str">
        <f>"Jan "&amp;RIGHT(A6,4)</f>
        <v>Jan 2025</v>
      </c>
      <c r="B10" s="11">
        <v>166182502.77000001</v>
      </c>
      <c r="C10" s="11">
        <v>1323665.7</v>
      </c>
      <c r="D10" s="11">
        <v>167506168.47</v>
      </c>
      <c r="E10" s="11">
        <v>412214.21</v>
      </c>
      <c r="F10" s="11" t="s">
        <v>417</v>
      </c>
      <c r="G10" s="11">
        <v>412214.21</v>
      </c>
      <c r="H10" s="11">
        <v>12950.1</v>
      </c>
      <c r="I10" s="11">
        <v>166607667.08000001</v>
      </c>
      <c r="J10" s="11">
        <v>1323665.7</v>
      </c>
      <c r="K10" s="11">
        <v>167931332.78</v>
      </c>
    </row>
    <row r="11" spans="1:11" ht="12" customHeight="1" x14ac:dyDescent="0.25">
      <c r="A11" s="2" t="str">
        <f>"Feb "&amp;RIGHT(A6,4)</f>
        <v>Feb 2025</v>
      </c>
      <c r="B11" s="11">
        <v>135805269.31</v>
      </c>
      <c r="C11" s="11">
        <v>1203137.1000000001</v>
      </c>
      <c r="D11" s="11">
        <v>137008406.41</v>
      </c>
      <c r="E11" s="11">
        <v>283700.49</v>
      </c>
      <c r="F11" s="11" t="s">
        <v>417</v>
      </c>
      <c r="G11" s="11">
        <v>283700.49</v>
      </c>
      <c r="H11" s="11">
        <v>920.32</v>
      </c>
      <c r="I11" s="11">
        <v>136089890.12</v>
      </c>
      <c r="J11" s="11">
        <v>1203137.1000000001</v>
      </c>
      <c r="K11" s="11">
        <v>137293027.22</v>
      </c>
    </row>
    <row r="12" spans="1:11" ht="12" customHeight="1" x14ac:dyDescent="0.25">
      <c r="A12" s="2" t="str">
        <f>"Mar "&amp;RIGHT(A6,4)</f>
        <v>Mar 2025</v>
      </c>
      <c r="B12" s="11">
        <v>119455817.23</v>
      </c>
      <c r="C12" s="11">
        <v>1288327.5</v>
      </c>
      <c r="D12" s="11">
        <v>120744144.73</v>
      </c>
      <c r="E12" s="11">
        <v>95022.1</v>
      </c>
      <c r="F12" s="11">
        <v>45196072</v>
      </c>
      <c r="G12" s="11">
        <v>45291094.100000001</v>
      </c>
      <c r="H12" s="11">
        <v>111307.74</v>
      </c>
      <c r="I12" s="11">
        <v>119662147.06999999</v>
      </c>
      <c r="J12" s="11">
        <v>46484399.5</v>
      </c>
      <c r="K12" s="11">
        <v>166146546.56999999</v>
      </c>
    </row>
    <row r="13" spans="1:11" ht="12" customHeight="1" x14ac:dyDescent="0.25">
      <c r="A13" s="2" t="str">
        <f>"Apr "&amp;RIGHT(A6,4)</f>
        <v>Apr 2025</v>
      </c>
      <c r="B13" s="11">
        <v>82442758.260000005</v>
      </c>
      <c r="C13" s="11">
        <v>1777819.2</v>
      </c>
      <c r="D13" s="11">
        <v>84220577.459999993</v>
      </c>
      <c r="E13" s="11">
        <v>187009.91</v>
      </c>
      <c r="F13" s="11" t="s">
        <v>417</v>
      </c>
      <c r="G13" s="11">
        <v>187009.91</v>
      </c>
      <c r="H13" s="11">
        <v>359009.2</v>
      </c>
      <c r="I13" s="11">
        <v>82988777.370000005</v>
      </c>
      <c r="J13" s="11">
        <v>1777819.2</v>
      </c>
      <c r="K13" s="11">
        <v>84766596.569999993</v>
      </c>
    </row>
    <row r="14" spans="1:11" ht="12" customHeight="1" x14ac:dyDescent="0.25">
      <c r="A14" s="2" t="str">
        <f>"May "&amp;RIGHT(A6,4)</f>
        <v>May 2025</v>
      </c>
      <c r="B14" s="11">
        <v>51844989.689999998</v>
      </c>
      <c r="C14" s="11">
        <v>1223852.1000000001</v>
      </c>
      <c r="D14" s="11">
        <v>53068841.789999999</v>
      </c>
      <c r="E14" s="11" t="s">
        <v>417</v>
      </c>
      <c r="F14" s="11" t="s">
        <v>417</v>
      </c>
      <c r="G14" s="11" t="s">
        <v>417</v>
      </c>
      <c r="H14" s="11" t="s">
        <v>417</v>
      </c>
      <c r="I14" s="11">
        <v>51844989.689999998</v>
      </c>
      <c r="J14" s="11">
        <v>1223852.1000000001</v>
      </c>
      <c r="K14" s="11">
        <v>53068841.789999999</v>
      </c>
    </row>
    <row r="15" spans="1:11" ht="12" customHeight="1" x14ac:dyDescent="0.25">
      <c r="A15" s="2" t="str">
        <f>"Jun "&amp;RIGHT(A6,4)</f>
        <v>Jun 2025</v>
      </c>
      <c r="B15" s="11">
        <v>31466294.899999999</v>
      </c>
      <c r="C15" s="11">
        <v>4978.5</v>
      </c>
      <c r="D15" s="11">
        <v>31471273.399999999</v>
      </c>
      <c r="E15" s="11" t="s">
        <v>417</v>
      </c>
      <c r="F15" s="11">
        <v>51115444</v>
      </c>
      <c r="G15" s="11">
        <v>51115444</v>
      </c>
      <c r="H15" s="11" t="s">
        <v>417</v>
      </c>
      <c r="I15" s="11">
        <v>31466294.899999999</v>
      </c>
      <c r="J15" s="11">
        <v>51120422.5</v>
      </c>
      <c r="K15" s="11">
        <v>82586717.400000006</v>
      </c>
    </row>
    <row r="16" spans="1:11" ht="12" customHeight="1" x14ac:dyDescent="0.25">
      <c r="A16" s="2" t="str">
        <f>"Jul "&amp;RIGHT(A6,4)</f>
        <v>Jul 2025</v>
      </c>
      <c r="B16" s="11">
        <v>176010787.56999999</v>
      </c>
      <c r="C16" s="11">
        <v>4954.1149999999998</v>
      </c>
      <c r="D16" s="11">
        <v>176015741.685</v>
      </c>
      <c r="E16" s="11">
        <v>439619.54</v>
      </c>
      <c r="F16" s="11" t="s">
        <v>417</v>
      </c>
      <c r="G16" s="11">
        <v>439619.54</v>
      </c>
      <c r="H16" s="11">
        <v>153492.54</v>
      </c>
      <c r="I16" s="11">
        <v>176603899.65000001</v>
      </c>
      <c r="J16" s="11">
        <v>4954.1149999999998</v>
      </c>
      <c r="K16" s="11">
        <v>176608853.76499999</v>
      </c>
    </row>
    <row r="17" spans="1:11" ht="12" customHeight="1" x14ac:dyDescent="0.25">
      <c r="A17" s="2" t="str">
        <f>"Aug "&amp;RIGHT(A6,4)</f>
        <v>Aug 2025</v>
      </c>
      <c r="B17" s="11">
        <v>190869456.97999999</v>
      </c>
      <c r="C17" s="11">
        <v>1023199.97</v>
      </c>
      <c r="D17" s="11">
        <v>191892656.94999999</v>
      </c>
      <c r="E17" s="11">
        <v>149834.19</v>
      </c>
      <c r="F17" s="11" t="s">
        <v>417</v>
      </c>
      <c r="G17" s="11">
        <v>149834.19</v>
      </c>
      <c r="H17" s="11">
        <v>198838.65</v>
      </c>
      <c r="I17" s="11">
        <v>191218129.81999999</v>
      </c>
      <c r="J17" s="11">
        <v>1023199.97</v>
      </c>
      <c r="K17" s="11">
        <v>192241329.78999999</v>
      </c>
    </row>
    <row r="18" spans="1:11" ht="12" customHeight="1" x14ac:dyDescent="0.25">
      <c r="A18" s="2" t="str">
        <f>"Sep "&amp;RIGHT(A6,4)</f>
        <v>Sep 2025</v>
      </c>
      <c r="B18" s="11">
        <v>171173990.44999999</v>
      </c>
      <c r="C18" s="11">
        <v>1782393.77</v>
      </c>
      <c r="D18" s="11">
        <v>172956384.22</v>
      </c>
      <c r="E18" s="11">
        <v>276743.56</v>
      </c>
      <c r="F18" s="11">
        <v>55920986</v>
      </c>
      <c r="G18" s="11">
        <v>56197729.560000002</v>
      </c>
      <c r="H18" s="11">
        <v>603.28</v>
      </c>
      <c r="I18" s="11">
        <v>171451337.28999999</v>
      </c>
      <c r="J18" s="11">
        <v>57703379.770000003</v>
      </c>
      <c r="K18" s="11">
        <v>229154717.06</v>
      </c>
    </row>
    <row r="19" spans="1:11" ht="12" customHeight="1" x14ac:dyDescent="0.25">
      <c r="A19" s="12" t="s">
        <v>55</v>
      </c>
      <c r="B19" s="13">
        <v>1645576720.76</v>
      </c>
      <c r="C19" s="13">
        <v>14122943.654999999</v>
      </c>
      <c r="D19" s="13">
        <v>1659699664.415</v>
      </c>
      <c r="E19" s="13">
        <v>2220248.11</v>
      </c>
      <c r="F19" s="13">
        <v>186338132</v>
      </c>
      <c r="G19" s="13">
        <v>188558380.11000001</v>
      </c>
      <c r="H19" s="13">
        <v>868231.92</v>
      </c>
      <c r="I19" s="13">
        <v>1648665200.79</v>
      </c>
      <c r="J19" s="13">
        <v>200461075.655</v>
      </c>
      <c r="K19" s="13">
        <v>1849126276.4449999</v>
      </c>
    </row>
    <row r="20" spans="1:11" ht="12" customHeight="1" x14ac:dyDescent="0.25">
      <c r="A20" s="14" t="s">
        <v>419</v>
      </c>
      <c r="B20" s="15">
        <v>1076056190.8599999</v>
      </c>
      <c r="C20" s="15">
        <v>11307417.300000001</v>
      </c>
      <c r="D20" s="15">
        <v>1087363608.1600001</v>
      </c>
      <c r="E20" s="15">
        <v>1354050.82</v>
      </c>
      <c r="F20" s="15">
        <v>79301702</v>
      </c>
      <c r="G20" s="15">
        <v>80655752.819999993</v>
      </c>
      <c r="H20" s="15">
        <v>515297.45</v>
      </c>
      <c r="I20" s="15">
        <v>1077925539.1300001</v>
      </c>
      <c r="J20" s="15">
        <v>90609119.299999997</v>
      </c>
      <c r="K20" s="15">
        <v>1168534658.4300001</v>
      </c>
    </row>
    <row r="21" spans="1:11" ht="12" customHeight="1" x14ac:dyDescent="0.25">
      <c r="A21" s="3" t="str">
        <f>"FY "&amp;RIGHT(A6,4)+1</f>
        <v>FY 2026</v>
      </c>
    </row>
    <row r="22" spans="1:11" ht="12" customHeight="1" x14ac:dyDescent="0.25">
      <c r="A22" s="2" t="str">
        <f>"Oct "&amp;RIGHT(A6,4)</f>
        <v>Oct 2025</v>
      </c>
      <c r="B22" s="11">
        <v>236648853.59</v>
      </c>
      <c r="C22" s="11">
        <v>1678054.1850000001</v>
      </c>
      <c r="D22" s="11">
        <v>238326907.77500001</v>
      </c>
      <c r="E22" s="11">
        <v>402941.45</v>
      </c>
      <c r="F22" s="11" t="s">
        <v>417</v>
      </c>
      <c r="G22" s="11">
        <v>402941.45</v>
      </c>
      <c r="H22" s="11" t="s">
        <v>417</v>
      </c>
      <c r="I22" s="11">
        <v>237051795.03999999</v>
      </c>
      <c r="J22" s="11">
        <v>1678054.1850000001</v>
      </c>
      <c r="K22" s="11">
        <v>238729849.22499999</v>
      </c>
    </row>
    <row r="23" spans="1:11" ht="12" customHeight="1" x14ac:dyDescent="0.25">
      <c r="A23" s="2" t="str">
        <f>"Nov "&amp;RIGHT(A6,4)</f>
        <v>Nov 2025</v>
      </c>
      <c r="B23" s="11">
        <v>176807872.41</v>
      </c>
      <c r="C23" s="11">
        <v>1326388.575</v>
      </c>
      <c r="D23" s="11">
        <v>178134260.98500001</v>
      </c>
      <c r="E23" s="11">
        <v>46694.8</v>
      </c>
      <c r="F23" s="11" t="s">
        <v>417</v>
      </c>
      <c r="G23" s="11">
        <v>46694.8</v>
      </c>
      <c r="H23" s="11">
        <v>4436.6400000000003</v>
      </c>
      <c r="I23" s="11">
        <v>176859003.84999999</v>
      </c>
      <c r="J23" s="11">
        <v>1326388.575</v>
      </c>
      <c r="K23" s="11">
        <v>178185392.42500001</v>
      </c>
    </row>
    <row r="24" spans="1:11" ht="12" customHeight="1" x14ac:dyDescent="0.25">
      <c r="A24" s="2" t="str">
        <f>"Dec "&amp;RIGHT(A6,4)</f>
        <v>Dec 2025</v>
      </c>
      <c r="B24" s="11">
        <v>137048963.69</v>
      </c>
      <c r="C24" s="11">
        <v>1246014.67</v>
      </c>
      <c r="D24" s="11">
        <v>138294978.36000001</v>
      </c>
      <c r="E24" s="11">
        <v>105879.9</v>
      </c>
      <c r="F24" s="11">
        <v>31310550</v>
      </c>
      <c r="G24" s="11">
        <v>31416429.899999999</v>
      </c>
      <c r="H24" s="11">
        <v>3691.82</v>
      </c>
      <c r="I24" s="11">
        <v>137158535.41</v>
      </c>
      <c r="J24" s="11">
        <v>32556564.670000002</v>
      </c>
      <c r="K24" s="11">
        <v>169715100.08000001</v>
      </c>
    </row>
    <row r="25" spans="1:11" ht="12" customHeight="1" x14ac:dyDescent="0.25">
      <c r="A25" s="2" t="str">
        <f>"Jan "&amp;RIGHT(A6,4)+1</f>
        <v>Jan 2026</v>
      </c>
      <c r="B25" s="11">
        <v>152638632.63999999</v>
      </c>
      <c r="C25" s="11">
        <v>1448430.0549999999</v>
      </c>
      <c r="D25" s="11">
        <v>154087062.69499999</v>
      </c>
      <c r="E25" s="11">
        <v>32910.550000000003</v>
      </c>
      <c r="F25" s="11" t="s">
        <v>417</v>
      </c>
      <c r="G25" s="11">
        <v>32910.550000000003</v>
      </c>
      <c r="H25" s="11">
        <v>137600.85999999999</v>
      </c>
      <c r="I25" s="11">
        <v>152809144.05000001</v>
      </c>
      <c r="J25" s="11">
        <v>1448430.0549999999</v>
      </c>
      <c r="K25" s="11">
        <v>154257574.10499999</v>
      </c>
    </row>
    <row r="26" spans="1:11" ht="12" customHeight="1" x14ac:dyDescent="0.25">
      <c r="A26" s="2" t="str">
        <f>"Feb "&amp;RIGHT(A6,4)+1</f>
        <v>Feb 2026</v>
      </c>
      <c r="B26" s="11">
        <v>123064789.72</v>
      </c>
      <c r="C26" s="11">
        <v>1483836.2849999999</v>
      </c>
      <c r="D26" s="11">
        <v>124548626.005</v>
      </c>
      <c r="E26" s="11">
        <v>20847.93</v>
      </c>
      <c r="F26" s="11" t="s">
        <v>417</v>
      </c>
      <c r="G26" s="11">
        <v>20847.93</v>
      </c>
      <c r="H26" s="11" t="s">
        <v>417</v>
      </c>
      <c r="I26" s="11">
        <v>123085637.65000001</v>
      </c>
      <c r="J26" s="11">
        <v>1483836.2849999999</v>
      </c>
      <c r="K26" s="11">
        <v>124569473.935</v>
      </c>
    </row>
    <row r="27" spans="1:11" ht="12" customHeight="1" x14ac:dyDescent="0.25">
      <c r="A27" s="2" t="str">
        <f>"Mar "&amp;RIGHT(A6,4)+1</f>
        <v>Mar 2026</v>
      </c>
      <c r="B27" s="11">
        <v>93246817.260000005</v>
      </c>
      <c r="C27" s="11">
        <v>1366748.615</v>
      </c>
      <c r="D27" s="11">
        <v>94613565.875</v>
      </c>
      <c r="E27" s="11">
        <v>243466.7</v>
      </c>
      <c r="F27" s="11">
        <v>50401220</v>
      </c>
      <c r="G27" s="11">
        <v>50644686.700000003</v>
      </c>
      <c r="H27" s="11">
        <v>63883.35</v>
      </c>
      <c r="I27" s="11">
        <v>93554167.310000002</v>
      </c>
      <c r="J27" s="11">
        <v>51767968.615000002</v>
      </c>
      <c r="K27" s="11">
        <v>145322135.92500001</v>
      </c>
    </row>
    <row r="28" spans="1:11" ht="12" customHeight="1" x14ac:dyDescent="0.25">
      <c r="A28" s="2" t="str">
        <f>"Apr "&amp;RIGHT(A6,4)+1</f>
        <v>Apr 2026</v>
      </c>
      <c r="B28" s="11">
        <v>87563049.319999993</v>
      </c>
      <c r="C28" s="11">
        <v>1718517.01</v>
      </c>
      <c r="D28" s="11">
        <v>89281566.329999998</v>
      </c>
      <c r="E28" s="11">
        <v>46530.45</v>
      </c>
      <c r="F28" s="11" t="s">
        <v>417</v>
      </c>
      <c r="G28" s="11">
        <v>46530.45</v>
      </c>
      <c r="H28" s="11">
        <v>129566.09</v>
      </c>
      <c r="I28" s="11">
        <v>87739145.859999999</v>
      </c>
      <c r="J28" s="11">
        <v>1718517.01</v>
      </c>
      <c r="K28" s="11">
        <v>89457662.870000005</v>
      </c>
    </row>
    <row r="29" spans="1:11" ht="12" customHeight="1" x14ac:dyDescent="0.25">
      <c r="A29" s="2" t="str">
        <f>"May "&amp;RIGHT(A6,4)+1</f>
        <v>May 2026</v>
      </c>
      <c r="B29" s="11">
        <v>53414976.270000003</v>
      </c>
      <c r="C29" s="11">
        <v>1089186.72</v>
      </c>
      <c r="D29" s="11">
        <v>54504162.990000002</v>
      </c>
      <c r="E29" s="11" t="s">
        <v>417</v>
      </c>
      <c r="F29" s="11" t="s">
        <v>417</v>
      </c>
      <c r="G29" s="11" t="s">
        <v>417</v>
      </c>
      <c r="H29" s="11">
        <v>853.04</v>
      </c>
      <c r="I29" s="11">
        <v>53415829.310000002</v>
      </c>
      <c r="J29" s="11">
        <v>1089186.72</v>
      </c>
      <c r="K29" s="11">
        <v>54505016.030000001</v>
      </c>
    </row>
    <row r="30" spans="1:11" ht="12" customHeight="1" x14ac:dyDescent="0.25">
      <c r="A30" s="2" t="str">
        <f>"Jun "&amp;RIGHT(A6,4)+1</f>
        <v>Jun 2026</v>
      </c>
      <c r="B30" s="11" t="s">
        <v>417</v>
      </c>
      <c r="C30" s="11" t="s">
        <v>417</v>
      </c>
      <c r="D30" s="11" t="s">
        <v>417</v>
      </c>
      <c r="E30" s="11" t="s">
        <v>417</v>
      </c>
      <c r="F30" s="11" t="s">
        <v>417</v>
      </c>
      <c r="G30" s="11" t="s">
        <v>417</v>
      </c>
      <c r="H30" s="11" t="s">
        <v>417</v>
      </c>
      <c r="I30" s="11" t="s">
        <v>417</v>
      </c>
      <c r="J30" s="11" t="s">
        <v>417</v>
      </c>
      <c r="K30" s="11" t="s">
        <v>417</v>
      </c>
    </row>
    <row r="31" spans="1:11" ht="12" customHeight="1" x14ac:dyDescent="0.25">
      <c r="A31" s="2" t="str">
        <f>"Jul "&amp;RIGHT(A6,4)+1</f>
        <v>Jul 2026</v>
      </c>
      <c r="B31" s="11" t="s">
        <v>417</v>
      </c>
      <c r="C31" s="11" t="s">
        <v>417</v>
      </c>
      <c r="D31" s="11" t="s">
        <v>417</v>
      </c>
      <c r="E31" s="11" t="s">
        <v>417</v>
      </c>
      <c r="F31" s="11" t="s">
        <v>417</v>
      </c>
      <c r="G31" s="11" t="s">
        <v>417</v>
      </c>
      <c r="H31" s="11" t="s">
        <v>417</v>
      </c>
      <c r="I31" s="11" t="s">
        <v>417</v>
      </c>
      <c r="J31" s="11" t="s">
        <v>417</v>
      </c>
      <c r="K31" s="11" t="s">
        <v>417</v>
      </c>
    </row>
    <row r="32" spans="1:11" ht="12" customHeight="1" x14ac:dyDescent="0.25">
      <c r="A32" s="2" t="str">
        <f>"Aug "&amp;RIGHT(A6,4)+1</f>
        <v>Aug 2026</v>
      </c>
      <c r="B32" s="11" t="s">
        <v>417</v>
      </c>
      <c r="C32" s="11" t="s">
        <v>417</v>
      </c>
      <c r="D32" s="11" t="s">
        <v>417</v>
      </c>
      <c r="E32" s="11" t="s">
        <v>417</v>
      </c>
      <c r="F32" s="11" t="s">
        <v>417</v>
      </c>
      <c r="G32" s="11" t="s">
        <v>417</v>
      </c>
      <c r="H32" s="11" t="s">
        <v>417</v>
      </c>
      <c r="I32" s="11" t="s">
        <v>417</v>
      </c>
      <c r="J32" s="11" t="s">
        <v>417</v>
      </c>
      <c r="K32" s="11" t="s">
        <v>417</v>
      </c>
    </row>
    <row r="33" spans="1:11" ht="12" customHeight="1" x14ac:dyDescent="0.25">
      <c r="A33" s="2" t="str">
        <f>"Sep "&amp;RIGHT(A6,4)+1</f>
        <v>Sep 2026</v>
      </c>
      <c r="B33" s="11" t="s">
        <v>417</v>
      </c>
      <c r="C33" s="11" t="s">
        <v>417</v>
      </c>
      <c r="D33" s="11" t="s">
        <v>417</v>
      </c>
      <c r="E33" s="11" t="s">
        <v>417</v>
      </c>
      <c r="F33" s="11" t="s">
        <v>417</v>
      </c>
      <c r="G33" s="11" t="s">
        <v>417</v>
      </c>
      <c r="H33" s="11" t="s">
        <v>417</v>
      </c>
      <c r="I33" s="11" t="s">
        <v>417</v>
      </c>
      <c r="J33" s="11" t="s">
        <v>417</v>
      </c>
      <c r="K33" s="11" t="s">
        <v>417</v>
      </c>
    </row>
    <row r="34" spans="1:11" ht="12" customHeight="1" x14ac:dyDescent="0.25">
      <c r="A34" s="12" t="s">
        <v>55</v>
      </c>
      <c r="B34" s="13">
        <v>1060433954.9</v>
      </c>
      <c r="C34" s="13">
        <v>11357176.115</v>
      </c>
      <c r="D34" s="13">
        <v>1071791131.015</v>
      </c>
      <c r="E34" s="13">
        <v>899271.78</v>
      </c>
      <c r="F34" s="13">
        <v>81711770</v>
      </c>
      <c r="G34" s="13">
        <v>82611041.780000001</v>
      </c>
      <c r="H34" s="13">
        <v>340031.8</v>
      </c>
      <c r="I34" s="13">
        <v>1061673258.48</v>
      </c>
      <c r="J34" s="13">
        <v>93068946.114999995</v>
      </c>
      <c r="K34" s="13">
        <v>1154742204.595</v>
      </c>
    </row>
    <row r="35" spans="1:11" ht="12" customHeight="1" x14ac:dyDescent="0.25">
      <c r="A35" s="14" t="str">
        <f>"Total "&amp;MID(A20,7,LEN(A20)-13)&amp;" Months"</f>
        <v>Total 8 Months</v>
      </c>
      <c r="B35" s="15">
        <v>1060433954.9</v>
      </c>
      <c r="C35" s="15">
        <v>11357176.115</v>
      </c>
      <c r="D35" s="15">
        <v>1071791131.015</v>
      </c>
      <c r="E35" s="15">
        <v>899271.78</v>
      </c>
      <c r="F35" s="15">
        <v>81711770</v>
      </c>
      <c r="G35" s="15">
        <v>82611041.780000001</v>
      </c>
      <c r="H35" s="15">
        <v>340031.8</v>
      </c>
      <c r="I35" s="15">
        <v>1061673258.48</v>
      </c>
      <c r="J35" s="15">
        <v>93068946.114999995</v>
      </c>
      <c r="K35" s="15">
        <v>1154742204.595</v>
      </c>
    </row>
    <row r="36" spans="1:11" ht="12" customHeight="1" x14ac:dyDescent="0.25">
      <c r="A36" s="78"/>
      <c r="B36" s="78"/>
      <c r="C36" s="78"/>
      <c r="D36" s="78"/>
      <c r="E36" s="78"/>
      <c r="F36" s="78"/>
      <c r="G36" s="78"/>
      <c r="H36" s="78"/>
      <c r="I36" s="78"/>
      <c r="J36" s="78"/>
    </row>
    <row r="37" spans="1:11" ht="70.05" customHeight="1" x14ac:dyDescent="0.25">
      <c r="A37" s="89" t="s">
        <v>323</v>
      </c>
      <c r="B37" s="89"/>
      <c r="C37" s="89"/>
      <c r="D37" s="89"/>
      <c r="E37" s="89"/>
      <c r="F37" s="89"/>
      <c r="G37" s="89"/>
      <c r="H37" s="89"/>
      <c r="I37" s="89"/>
      <c r="J37" s="89"/>
    </row>
  </sheetData>
  <mergeCells count="10">
    <mergeCell ref="B5:K5"/>
    <mergeCell ref="A36:J36"/>
    <mergeCell ref="A37:J37"/>
    <mergeCell ref="A1:J1"/>
    <mergeCell ref="A2:J2"/>
    <mergeCell ref="A3:A4"/>
    <mergeCell ref="B3:D3"/>
    <mergeCell ref="E3:G3"/>
    <mergeCell ref="H3:H4"/>
    <mergeCell ref="I3:K3"/>
  </mergeCells>
  <phoneticPr fontId="0" type="noConversion"/>
  <pageMargins left="0.75" right="0.5" top="0.75" bottom="0.5" header="0.5" footer="0.25"/>
  <pageSetup orientation="landscape"/>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7">
    <pageSetUpPr fitToPage="1"/>
  </sheetPr>
  <dimension ref="A1:J37"/>
  <sheetViews>
    <sheetView showGridLines="0" workbookViewId="0">
      <selection sqref="A1:I1"/>
    </sheetView>
  </sheetViews>
  <sheetFormatPr defaultRowHeight="13.2" x14ac:dyDescent="0.25"/>
  <cols>
    <col min="1" max="1" width="11.44140625" customWidth="1"/>
    <col min="2" max="2" width="12.21875" customWidth="1"/>
    <col min="3" max="10" width="11.44140625" customWidth="1"/>
  </cols>
  <sheetData>
    <row r="1" spans="1:10" ht="12" customHeight="1" x14ac:dyDescent="0.25">
      <c r="A1" s="79" t="s">
        <v>438</v>
      </c>
      <c r="B1" s="79"/>
      <c r="C1" s="79"/>
      <c r="D1" s="79"/>
      <c r="E1" s="79"/>
      <c r="F1" s="79"/>
      <c r="G1" s="79"/>
      <c r="H1" s="79"/>
      <c r="I1" s="79"/>
      <c r="J1" s="75">
        <v>46248</v>
      </c>
    </row>
    <row r="2" spans="1:10" ht="12" customHeight="1" x14ac:dyDescent="0.25">
      <c r="A2" s="81" t="s">
        <v>163</v>
      </c>
      <c r="B2" s="81"/>
      <c r="C2" s="81"/>
      <c r="D2" s="81"/>
      <c r="E2" s="81"/>
      <c r="F2" s="81"/>
      <c r="G2" s="81"/>
      <c r="H2" s="81"/>
      <c r="I2" s="81"/>
      <c r="J2" s="1"/>
    </row>
    <row r="3" spans="1:10" ht="24" customHeight="1" x14ac:dyDescent="0.25">
      <c r="A3" s="83" t="s">
        <v>50</v>
      </c>
      <c r="B3" s="85" t="s">
        <v>233</v>
      </c>
      <c r="C3" s="85" t="s">
        <v>234</v>
      </c>
      <c r="D3" s="87" t="s">
        <v>164</v>
      </c>
      <c r="E3" s="87"/>
      <c r="F3" s="86"/>
      <c r="G3" s="87" t="s">
        <v>165</v>
      </c>
      <c r="H3" s="87"/>
      <c r="I3" s="86"/>
      <c r="J3" s="90" t="s">
        <v>238</v>
      </c>
    </row>
    <row r="4" spans="1:10" ht="24" customHeight="1" x14ac:dyDescent="0.25">
      <c r="A4" s="84"/>
      <c r="B4" s="86"/>
      <c r="C4" s="86"/>
      <c r="D4" s="10" t="s">
        <v>235</v>
      </c>
      <c r="E4" s="10" t="s">
        <v>236</v>
      </c>
      <c r="F4" s="10" t="s">
        <v>237</v>
      </c>
      <c r="G4" s="10" t="s">
        <v>154</v>
      </c>
      <c r="H4" s="10" t="s">
        <v>162</v>
      </c>
      <c r="I4" s="10" t="s">
        <v>55</v>
      </c>
      <c r="J4" s="87"/>
    </row>
    <row r="5" spans="1:10" ht="12" customHeight="1" x14ac:dyDescent="0.25">
      <c r="A5" s="1"/>
      <c r="B5" s="78" t="str">
        <f>REPT("-",100)&amp;" Dollars "&amp;REPT("-",136)</f>
        <v>---------------------------------------------------------------------------------------------------- Dollars ----------------------------------------------------------------------------------------------------------------------------------------</v>
      </c>
      <c r="C5" s="78"/>
      <c r="D5" s="78"/>
      <c r="E5" s="78"/>
      <c r="F5" s="78"/>
      <c r="G5" s="78"/>
      <c r="H5" s="78"/>
      <c r="I5" s="78"/>
      <c r="J5" s="78"/>
    </row>
    <row r="6" spans="1:10" ht="12" customHeight="1" x14ac:dyDescent="0.25">
      <c r="A6" s="3" t="s">
        <v>418</v>
      </c>
    </row>
    <row r="7" spans="1:10" ht="12" customHeight="1" x14ac:dyDescent="0.25">
      <c r="A7" s="2" t="str">
        <f>"Oct "&amp;RIGHT(A6,4)-1</f>
        <v>Oct 2024</v>
      </c>
      <c r="B7" s="11">
        <v>23640029.861499999</v>
      </c>
      <c r="C7" s="11">
        <v>7839759.0219999999</v>
      </c>
      <c r="D7" s="11" t="s">
        <v>417</v>
      </c>
      <c r="E7" s="11" t="s">
        <v>417</v>
      </c>
      <c r="F7" s="11" t="s">
        <v>417</v>
      </c>
      <c r="G7" s="11">
        <v>7839759.0219999999</v>
      </c>
      <c r="H7" s="11" t="str">
        <f t="shared" ref="H7:H20" si="0">IF(ISBLANK(E7),"",E7)</f>
        <v>--</v>
      </c>
      <c r="I7" s="11">
        <v>7839759.0219999999</v>
      </c>
      <c r="J7" s="11" t="s">
        <v>417</v>
      </c>
    </row>
    <row r="8" spans="1:10" ht="12" customHeight="1" x14ac:dyDescent="0.25">
      <c r="A8" s="2" t="str">
        <f>"Nov "&amp;RIGHT(A6,4)-1</f>
        <v>Nov 2024</v>
      </c>
      <c r="B8" s="11">
        <v>23617313.781399999</v>
      </c>
      <c r="C8" s="11">
        <v>7815333.0164000001</v>
      </c>
      <c r="D8" s="11" t="s">
        <v>417</v>
      </c>
      <c r="E8" s="11" t="s">
        <v>417</v>
      </c>
      <c r="F8" s="11" t="s">
        <v>417</v>
      </c>
      <c r="G8" s="11">
        <v>7815333.0164000001</v>
      </c>
      <c r="H8" s="11" t="str">
        <f t="shared" si="0"/>
        <v>--</v>
      </c>
      <c r="I8" s="11">
        <v>7815333.0164000001</v>
      </c>
      <c r="J8" s="11" t="s">
        <v>417</v>
      </c>
    </row>
    <row r="9" spans="1:10" ht="12" customHeight="1" x14ac:dyDescent="0.25">
      <c r="A9" s="2" t="str">
        <f>"Dec "&amp;RIGHT(A6,4)-1</f>
        <v>Dec 2024</v>
      </c>
      <c r="B9" s="11">
        <v>22913652.0517</v>
      </c>
      <c r="C9" s="11">
        <v>7625532.5437000003</v>
      </c>
      <c r="D9" s="11" t="s">
        <v>417</v>
      </c>
      <c r="E9" s="11" t="s">
        <v>417</v>
      </c>
      <c r="F9" s="11" t="s">
        <v>417</v>
      </c>
      <c r="G9" s="11">
        <v>7625532.5437000003</v>
      </c>
      <c r="H9" s="11" t="str">
        <f t="shared" si="0"/>
        <v>--</v>
      </c>
      <c r="I9" s="11">
        <v>7625532.5437000003</v>
      </c>
      <c r="J9" s="11" t="s">
        <v>417</v>
      </c>
    </row>
    <row r="10" spans="1:10" ht="12" customHeight="1" x14ac:dyDescent="0.25">
      <c r="A10" s="2" t="str">
        <f>"Jan "&amp;RIGHT(A6,4)</f>
        <v>Jan 2025</v>
      </c>
      <c r="B10" s="11">
        <v>23061701.972899999</v>
      </c>
      <c r="C10" s="11">
        <v>8330490.8898999998</v>
      </c>
      <c r="D10" s="11" t="s">
        <v>417</v>
      </c>
      <c r="E10" s="11" t="s">
        <v>417</v>
      </c>
      <c r="F10" s="11" t="s">
        <v>417</v>
      </c>
      <c r="G10" s="11">
        <v>8330490.8898999998</v>
      </c>
      <c r="H10" s="11" t="str">
        <f t="shared" si="0"/>
        <v>--</v>
      </c>
      <c r="I10" s="11">
        <v>8330490.8898999998</v>
      </c>
      <c r="J10" s="11" t="s">
        <v>417</v>
      </c>
    </row>
    <row r="11" spans="1:10" ht="12" customHeight="1" x14ac:dyDescent="0.25">
      <c r="A11" s="2" t="str">
        <f>"Feb "&amp;RIGHT(A6,4)</f>
        <v>Feb 2025</v>
      </c>
      <c r="B11" s="11">
        <v>23199240.335299999</v>
      </c>
      <c r="C11" s="11">
        <v>7769240.8103999998</v>
      </c>
      <c r="D11" s="11" t="s">
        <v>417</v>
      </c>
      <c r="E11" s="11" t="s">
        <v>417</v>
      </c>
      <c r="F11" s="11" t="s">
        <v>417</v>
      </c>
      <c r="G11" s="11">
        <v>7769240.8103999998</v>
      </c>
      <c r="H11" s="11" t="str">
        <f t="shared" si="0"/>
        <v>--</v>
      </c>
      <c r="I11" s="11">
        <v>7769240.8103999998</v>
      </c>
      <c r="J11" s="11" t="s">
        <v>417</v>
      </c>
    </row>
    <row r="12" spans="1:10" ht="12" customHeight="1" x14ac:dyDescent="0.25">
      <c r="A12" s="2" t="str">
        <f>"Mar "&amp;RIGHT(A6,4)</f>
        <v>Mar 2025</v>
      </c>
      <c r="B12" s="11">
        <v>23931240.005399998</v>
      </c>
      <c r="C12" s="11">
        <v>8172581.9708000002</v>
      </c>
      <c r="D12" s="11" t="s">
        <v>417</v>
      </c>
      <c r="E12" s="11" t="s">
        <v>417</v>
      </c>
      <c r="F12" s="11" t="s">
        <v>417</v>
      </c>
      <c r="G12" s="11">
        <v>8172581.9708000002</v>
      </c>
      <c r="H12" s="11" t="str">
        <f t="shared" si="0"/>
        <v>--</v>
      </c>
      <c r="I12" s="11">
        <v>8172581.9708000002</v>
      </c>
      <c r="J12" s="11" t="s">
        <v>417</v>
      </c>
    </row>
    <row r="13" spans="1:10" ht="12" customHeight="1" x14ac:dyDescent="0.25">
      <c r="A13" s="2" t="str">
        <f>"Apr "&amp;RIGHT(A6,4)</f>
        <v>Apr 2025</v>
      </c>
      <c r="B13" s="11">
        <v>23467497.645500001</v>
      </c>
      <c r="C13" s="11">
        <v>8377229.9040999999</v>
      </c>
      <c r="D13" s="11">
        <v>104687.7</v>
      </c>
      <c r="E13" s="11">
        <v>0</v>
      </c>
      <c r="F13" s="11">
        <v>104687.7</v>
      </c>
      <c r="G13" s="11">
        <v>8481917.6041000001</v>
      </c>
      <c r="H13" s="11">
        <f t="shared" si="0"/>
        <v>0</v>
      </c>
      <c r="I13" s="11">
        <v>8481917.6041000001</v>
      </c>
      <c r="J13" s="11" t="s">
        <v>417</v>
      </c>
    </row>
    <row r="14" spans="1:10" ht="12" customHeight="1" x14ac:dyDescent="0.25">
      <c r="A14" s="2" t="str">
        <f>"May "&amp;RIGHT(A6,4)</f>
        <v>May 2025</v>
      </c>
      <c r="B14" s="11">
        <v>23530733.575599998</v>
      </c>
      <c r="C14" s="11">
        <v>8538885.2719999999</v>
      </c>
      <c r="D14" s="11" t="s">
        <v>417</v>
      </c>
      <c r="E14" s="11" t="s">
        <v>417</v>
      </c>
      <c r="F14" s="11" t="s">
        <v>417</v>
      </c>
      <c r="G14" s="11">
        <v>8538885.2719999999</v>
      </c>
      <c r="H14" s="11" t="str">
        <f t="shared" si="0"/>
        <v>--</v>
      </c>
      <c r="I14" s="11">
        <v>8538885.2719999999</v>
      </c>
      <c r="J14" s="11" t="s">
        <v>417</v>
      </c>
    </row>
    <row r="15" spans="1:10" ht="12" customHeight="1" x14ac:dyDescent="0.25">
      <c r="A15" s="2" t="str">
        <f>"Jun "&amp;RIGHT(A6,4)</f>
        <v>Jun 2025</v>
      </c>
      <c r="B15" s="11">
        <v>23163139.802099999</v>
      </c>
      <c r="C15" s="11">
        <v>8533142.3177000005</v>
      </c>
      <c r="D15" s="11" t="s">
        <v>417</v>
      </c>
      <c r="E15" s="11" t="s">
        <v>417</v>
      </c>
      <c r="F15" s="11" t="s">
        <v>417</v>
      </c>
      <c r="G15" s="11">
        <v>8533142.3177000005</v>
      </c>
      <c r="H15" s="11" t="str">
        <f t="shared" si="0"/>
        <v>--</v>
      </c>
      <c r="I15" s="11">
        <v>8533142.3177000005</v>
      </c>
      <c r="J15" s="11" t="s">
        <v>417</v>
      </c>
    </row>
    <row r="16" spans="1:10" ht="12" customHeight="1" x14ac:dyDescent="0.25">
      <c r="A16" s="2" t="str">
        <f>"Jul "&amp;RIGHT(A6,4)</f>
        <v>Jul 2025</v>
      </c>
      <c r="B16" s="11">
        <v>23425509.7663</v>
      </c>
      <c r="C16" s="11">
        <v>9025234.4714000002</v>
      </c>
      <c r="D16" s="11">
        <v>1966920.83</v>
      </c>
      <c r="E16" s="11">
        <v>0</v>
      </c>
      <c r="F16" s="11">
        <v>1966920.83</v>
      </c>
      <c r="G16" s="11">
        <v>10992155.3014</v>
      </c>
      <c r="H16" s="11">
        <f t="shared" si="0"/>
        <v>0</v>
      </c>
      <c r="I16" s="11">
        <v>10992155.3014</v>
      </c>
      <c r="J16" s="11" t="s">
        <v>417</v>
      </c>
    </row>
    <row r="17" spans="1:10" ht="12" customHeight="1" x14ac:dyDescent="0.25">
      <c r="A17" s="2" t="str">
        <f>"Aug "&amp;RIGHT(A6,4)</f>
        <v>Aug 2025</v>
      </c>
      <c r="B17" s="11">
        <v>22694676.360599998</v>
      </c>
      <c r="C17" s="11">
        <v>9003202.6956999991</v>
      </c>
      <c r="D17" s="11">
        <v>24052.42</v>
      </c>
      <c r="E17" s="11">
        <v>0</v>
      </c>
      <c r="F17" s="11">
        <v>24052.42</v>
      </c>
      <c r="G17" s="11">
        <v>9027255.1157000009</v>
      </c>
      <c r="H17" s="11">
        <f t="shared" si="0"/>
        <v>0</v>
      </c>
      <c r="I17" s="11">
        <v>9027255.1157000009</v>
      </c>
      <c r="J17" s="11" t="s">
        <v>417</v>
      </c>
    </row>
    <row r="18" spans="1:10" ht="12" customHeight="1" x14ac:dyDescent="0.25">
      <c r="A18" s="2" t="str">
        <f>"Sep "&amp;RIGHT(A6,4)</f>
        <v>Sep 2025</v>
      </c>
      <c r="B18" s="11">
        <v>23339818.265900001</v>
      </c>
      <c r="C18" s="11">
        <v>9369377.9592000004</v>
      </c>
      <c r="D18" s="11">
        <v>116319.53</v>
      </c>
      <c r="E18" s="11">
        <v>0</v>
      </c>
      <c r="F18" s="11">
        <v>116319.53</v>
      </c>
      <c r="G18" s="11">
        <v>9485697.4891999997</v>
      </c>
      <c r="H18" s="11">
        <f t="shared" si="0"/>
        <v>0</v>
      </c>
      <c r="I18" s="11">
        <v>9485697.4891999997</v>
      </c>
      <c r="J18" s="11" t="s">
        <v>417</v>
      </c>
    </row>
    <row r="19" spans="1:10" ht="12" customHeight="1" x14ac:dyDescent="0.25">
      <c r="A19" s="12" t="s">
        <v>55</v>
      </c>
      <c r="B19" s="13">
        <v>279984553.4242</v>
      </c>
      <c r="C19" s="13">
        <v>100400010.8733</v>
      </c>
      <c r="D19" s="13">
        <v>2211980.48</v>
      </c>
      <c r="E19" s="13">
        <v>0</v>
      </c>
      <c r="F19" s="13">
        <v>2211980.48</v>
      </c>
      <c r="G19" s="13">
        <v>102611991.35330001</v>
      </c>
      <c r="H19" s="13">
        <f t="shared" si="0"/>
        <v>0</v>
      </c>
      <c r="I19" s="13">
        <v>102611991.35330001</v>
      </c>
      <c r="J19" s="13" t="s">
        <v>417</v>
      </c>
    </row>
    <row r="20" spans="1:10" ht="12" customHeight="1" x14ac:dyDescent="0.25">
      <c r="A20" s="14" t="s">
        <v>419</v>
      </c>
      <c r="B20" s="15">
        <v>187361409.22929999</v>
      </c>
      <c r="C20" s="15">
        <v>64469053.429300003</v>
      </c>
      <c r="D20" s="15">
        <v>104687.7</v>
      </c>
      <c r="E20" s="15">
        <v>0</v>
      </c>
      <c r="F20" s="15">
        <v>104687.7</v>
      </c>
      <c r="G20" s="15">
        <v>64573741.129299998</v>
      </c>
      <c r="H20" s="15">
        <f t="shared" si="0"/>
        <v>0</v>
      </c>
      <c r="I20" s="15">
        <v>64573741.129299998</v>
      </c>
      <c r="J20" s="15" t="s">
        <v>417</v>
      </c>
    </row>
    <row r="21" spans="1:10" ht="12" customHeight="1" x14ac:dyDescent="0.25">
      <c r="A21" s="3" t="str">
        <f>"FY "&amp;RIGHT(A6,4)+1</f>
        <v>FY 2026</v>
      </c>
    </row>
    <row r="22" spans="1:10" ht="12" customHeight="1" x14ac:dyDescent="0.25">
      <c r="A22" s="2" t="str">
        <f>"Oct "&amp;RIGHT(A6,4)</f>
        <v>Oct 2025</v>
      </c>
      <c r="B22" s="11">
        <v>23215852.9285</v>
      </c>
      <c r="C22" s="11">
        <v>10070892.5362</v>
      </c>
      <c r="D22" s="11">
        <v>55295.4</v>
      </c>
      <c r="E22" s="11">
        <v>0</v>
      </c>
      <c r="F22" s="11">
        <v>55295.4</v>
      </c>
      <c r="G22" s="11">
        <v>10126187.9362</v>
      </c>
      <c r="H22" s="11">
        <f t="shared" ref="H22:H35" si="1">IF(ISBLANK(E22),"",E22)</f>
        <v>0</v>
      </c>
      <c r="I22" s="11">
        <v>10126187.9362</v>
      </c>
      <c r="J22" s="11" t="s">
        <v>417</v>
      </c>
    </row>
    <row r="23" spans="1:10" ht="12" customHeight="1" x14ac:dyDescent="0.25">
      <c r="A23" s="2" t="str">
        <f>"Nov "&amp;RIGHT(A6,4)</f>
        <v>Nov 2025</v>
      </c>
      <c r="B23" s="11">
        <v>23717999.003600001</v>
      </c>
      <c r="C23" s="11">
        <v>10159651.6807</v>
      </c>
      <c r="D23" s="11" t="s">
        <v>417</v>
      </c>
      <c r="E23" s="11" t="s">
        <v>417</v>
      </c>
      <c r="F23" s="11" t="s">
        <v>417</v>
      </c>
      <c r="G23" s="11">
        <v>10159651.6807</v>
      </c>
      <c r="H23" s="11" t="str">
        <f t="shared" si="1"/>
        <v>--</v>
      </c>
      <c r="I23" s="11">
        <v>10159651.6807</v>
      </c>
      <c r="J23" s="11" t="s">
        <v>417</v>
      </c>
    </row>
    <row r="24" spans="1:10" ht="12" customHeight="1" x14ac:dyDescent="0.25">
      <c r="A24" s="2" t="str">
        <f>"Dec "&amp;RIGHT(A6,4)</f>
        <v>Dec 2025</v>
      </c>
      <c r="B24" s="11">
        <v>22575625.992400002</v>
      </c>
      <c r="C24" s="11">
        <v>9520842.6641000006</v>
      </c>
      <c r="D24" s="11" t="s">
        <v>417</v>
      </c>
      <c r="E24" s="11" t="s">
        <v>417</v>
      </c>
      <c r="F24" s="11" t="s">
        <v>417</v>
      </c>
      <c r="G24" s="11">
        <v>9520842.6641000006</v>
      </c>
      <c r="H24" s="11" t="str">
        <f t="shared" si="1"/>
        <v>--</v>
      </c>
      <c r="I24" s="11">
        <v>9520842.6641000006</v>
      </c>
      <c r="J24" s="11" t="s">
        <v>417</v>
      </c>
    </row>
    <row r="25" spans="1:10" ht="12" customHeight="1" x14ac:dyDescent="0.25">
      <c r="A25" s="2" t="str">
        <f>"Jan "&amp;RIGHT(A6,4)+1</f>
        <v>Jan 2026</v>
      </c>
      <c r="B25" s="11">
        <v>22068874.421</v>
      </c>
      <c r="C25" s="11">
        <v>9343976.0285</v>
      </c>
      <c r="D25" s="11" t="s">
        <v>417</v>
      </c>
      <c r="E25" s="11" t="s">
        <v>417</v>
      </c>
      <c r="F25" s="11" t="s">
        <v>417</v>
      </c>
      <c r="G25" s="11">
        <v>9343976.0285</v>
      </c>
      <c r="H25" s="11" t="str">
        <f t="shared" si="1"/>
        <v>--</v>
      </c>
      <c r="I25" s="11">
        <v>9343976.0285</v>
      </c>
      <c r="J25" s="11" t="s">
        <v>417</v>
      </c>
    </row>
    <row r="26" spans="1:10" ht="12" customHeight="1" x14ac:dyDescent="0.25">
      <c r="A26" s="2" t="str">
        <f>"Feb "&amp;RIGHT(A6,4)+1</f>
        <v>Feb 2026</v>
      </c>
      <c r="B26" s="11">
        <v>23212098.3178</v>
      </c>
      <c r="C26" s="11">
        <v>9307279.6181000005</v>
      </c>
      <c r="D26" s="11" t="s">
        <v>417</v>
      </c>
      <c r="E26" s="11" t="s">
        <v>417</v>
      </c>
      <c r="F26" s="11" t="s">
        <v>417</v>
      </c>
      <c r="G26" s="11">
        <v>9307279.6181000005</v>
      </c>
      <c r="H26" s="11" t="str">
        <f t="shared" si="1"/>
        <v>--</v>
      </c>
      <c r="I26" s="11">
        <v>9307279.6181000005</v>
      </c>
      <c r="J26" s="11" t="s">
        <v>417</v>
      </c>
    </row>
    <row r="27" spans="1:10" ht="12" customHeight="1" x14ac:dyDescent="0.25">
      <c r="A27" s="2" t="str">
        <f>"Mar "&amp;RIGHT(A6,4)+1</f>
        <v>Mar 2026</v>
      </c>
      <c r="B27" s="11">
        <v>23313924.803100001</v>
      </c>
      <c r="C27" s="11">
        <v>9578001.8353000004</v>
      </c>
      <c r="D27" s="11" t="s">
        <v>417</v>
      </c>
      <c r="E27" s="11" t="s">
        <v>417</v>
      </c>
      <c r="F27" s="11" t="s">
        <v>417</v>
      </c>
      <c r="G27" s="11">
        <v>9578001.8353000004</v>
      </c>
      <c r="H27" s="11" t="str">
        <f t="shared" si="1"/>
        <v>--</v>
      </c>
      <c r="I27" s="11">
        <v>9578001.8353000004</v>
      </c>
      <c r="J27" s="11" t="s">
        <v>417</v>
      </c>
    </row>
    <row r="28" spans="1:10" ht="12" customHeight="1" x14ac:dyDescent="0.25">
      <c r="A28" s="2" t="str">
        <f>"Apr "&amp;RIGHT(A6,4)+1</f>
        <v>Apr 2026</v>
      </c>
      <c r="B28" s="11">
        <v>23143266.447000001</v>
      </c>
      <c r="C28" s="11">
        <v>9471419.9265999999</v>
      </c>
      <c r="D28" s="11" t="s">
        <v>417</v>
      </c>
      <c r="E28" s="11" t="s">
        <v>417</v>
      </c>
      <c r="F28" s="11" t="s">
        <v>417</v>
      </c>
      <c r="G28" s="11">
        <v>9471419.9265999999</v>
      </c>
      <c r="H28" s="11" t="str">
        <f t="shared" si="1"/>
        <v>--</v>
      </c>
      <c r="I28" s="11">
        <v>9471419.9265999999</v>
      </c>
      <c r="J28" s="11" t="s">
        <v>417</v>
      </c>
    </row>
    <row r="29" spans="1:10" ht="12" customHeight="1" x14ac:dyDescent="0.25">
      <c r="A29" s="2" t="str">
        <f>"May "&amp;RIGHT(A6,4)+1</f>
        <v>May 2026</v>
      </c>
      <c r="B29" s="11">
        <v>23501959.0266</v>
      </c>
      <c r="C29" s="11">
        <v>9223555.5375999995</v>
      </c>
      <c r="D29" s="11" t="s">
        <v>417</v>
      </c>
      <c r="E29" s="11" t="s">
        <v>417</v>
      </c>
      <c r="F29" s="11" t="s">
        <v>417</v>
      </c>
      <c r="G29" s="11">
        <v>9223555.5375999995</v>
      </c>
      <c r="H29" s="11" t="str">
        <f t="shared" si="1"/>
        <v>--</v>
      </c>
      <c r="I29" s="11">
        <v>9223555.5375999995</v>
      </c>
      <c r="J29" s="11" t="s">
        <v>417</v>
      </c>
    </row>
    <row r="30" spans="1:10" ht="12" customHeight="1" x14ac:dyDescent="0.25">
      <c r="A30" s="2" t="str">
        <f>"Jun "&amp;RIGHT(A6,4)+1</f>
        <v>Jun 2026</v>
      </c>
      <c r="B30" s="11" t="s">
        <v>417</v>
      </c>
      <c r="C30" s="11" t="s">
        <v>417</v>
      </c>
      <c r="D30" s="11" t="s">
        <v>417</v>
      </c>
      <c r="E30" s="11" t="s">
        <v>417</v>
      </c>
      <c r="F30" s="11" t="s">
        <v>417</v>
      </c>
      <c r="G30" s="11" t="s">
        <v>417</v>
      </c>
      <c r="H30" s="11" t="str">
        <f t="shared" si="1"/>
        <v>--</v>
      </c>
      <c r="I30" s="11" t="s">
        <v>417</v>
      </c>
      <c r="J30" s="11" t="s">
        <v>417</v>
      </c>
    </row>
    <row r="31" spans="1:10" ht="12" customHeight="1" x14ac:dyDescent="0.25">
      <c r="A31" s="2" t="str">
        <f>"Jul "&amp;RIGHT(A6,4)+1</f>
        <v>Jul 2026</v>
      </c>
      <c r="B31" s="11" t="s">
        <v>417</v>
      </c>
      <c r="C31" s="11" t="s">
        <v>417</v>
      </c>
      <c r="D31" s="11" t="s">
        <v>417</v>
      </c>
      <c r="E31" s="11" t="s">
        <v>417</v>
      </c>
      <c r="F31" s="11" t="s">
        <v>417</v>
      </c>
      <c r="G31" s="11" t="s">
        <v>417</v>
      </c>
      <c r="H31" s="11" t="str">
        <f t="shared" si="1"/>
        <v>--</v>
      </c>
      <c r="I31" s="11" t="s">
        <v>417</v>
      </c>
      <c r="J31" s="11" t="s">
        <v>417</v>
      </c>
    </row>
    <row r="32" spans="1:10" ht="12" customHeight="1" x14ac:dyDescent="0.25">
      <c r="A32" s="2" t="str">
        <f>"Aug "&amp;RIGHT(A6,4)+1</f>
        <v>Aug 2026</v>
      </c>
      <c r="B32" s="11" t="s">
        <v>417</v>
      </c>
      <c r="C32" s="11" t="s">
        <v>417</v>
      </c>
      <c r="D32" s="11" t="s">
        <v>417</v>
      </c>
      <c r="E32" s="11" t="s">
        <v>417</v>
      </c>
      <c r="F32" s="11" t="s">
        <v>417</v>
      </c>
      <c r="G32" s="11" t="s">
        <v>417</v>
      </c>
      <c r="H32" s="11" t="str">
        <f t="shared" si="1"/>
        <v>--</v>
      </c>
      <c r="I32" s="11" t="s">
        <v>417</v>
      </c>
      <c r="J32" s="11" t="s">
        <v>417</v>
      </c>
    </row>
    <row r="33" spans="1:10" ht="12" customHeight="1" x14ac:dyDescent="0.25">
      <c r="A33" s="2" t="str">
        <f>"Sep "&amp;RIGHT(A6,4)+1</f>
        <v>Sep 2026</v>
      </c>
      <c r="B33" s="11" t="s">
        <v>417</v>
      </c>
      <c r="C33" s="11" t="s">
        <v>417</v>
      </c>
      <c r="D33" s="11" t="s">
        <v>417</v>
      </c>
      <c r="E33" s="11" t="s">
        <v>417</v>
      </c>
      <c r="F33" s="11" t="s">
        <v>417</v>
      </c>
      <c r="G33" s="11" t="s">
        <v>417</v>
      </c>
      <c r="H33" s="11" t="str">
        <f t="shared" si="1"/>
        <v>--</v>
      </c>
      <c r="I33" s="11" t="s">
        <v>417</v>
      </c>
      <c r="J33" s="11" t="s">
        <v>417</v>
      </c>
    </row>
    <row r="34" spans="1:10" ht="12" customHeight="1" x14ac:dyDescent="0.25">
      <c r="A34" s="12" t="s">
        <v>55</v>
      </c>
      <c r="B34" s="13">
        <v>184749600.94</v>
      </c>
      <c r="C34" s="13">
        <v>76675619.827099994</v>
      </c>
      <c r="D34" s="13">
        <v>55295.4</v>
      </c>
      <c r="E34" s="13">
        <v>0</v>
      </c>
      <c r="F34" s="13">
        <v>55295.4</v>
      </c>
      <c r="G34" s="13">
        <v>76730915.2271</v>
      </c>
      <c r="H34" s="13">
        <f t="shared" si="1"/>
        <v>0</v>
      </c>
      <c r="I34" s="13">
        <v>76730915.2271</v>
      </c>
      <c r="J34" s="13" t="s">
        <v>417</v>
      </c>
    </row>
    <row r="35" spans="1:10" ht="12" customHeight="1" x14ac:dyDescent="0.25">
      <c r="A35" s="14" t="str">
        <f>"Total "&amp;MID(A20,7,LEN(A20)-13)&amp;" Months"</f>
        <v>Total 8 Months</v>
      </c>
      <c r="B35" s="15">
        <v>184749600.94</v>
      </c>
      <c r="C35" s="15">
        <v>76675619.827099994</v>
      </c>
      <c r="D35" s="15">
        <v>55295.4</v>
      </c>
      <c r="E35" s="15">
        <v>0</v>
      </c>
      <c r="F35" s="15">
        <v>55295.4</v>
      </c>
      <c r="G35" s="15">
        <v>76730915.2271</v>
      </c>
      <c r="H35" s="15">
        <f t="shared" si="1"/>
        <v>0</v>
      </c>
      <c r="I35" s="15">
        <v>76730915.2271</v>
      </c>
      <c r="J35" s="15" t="s">
        <v>417</v>
      </c>
    </row>
    <row r="36" spans="1:10" ht="12" customHeight="1" x14ac:dyDescent="0.25">
      <c r="A36" s="78"/>
      <c r="B36" s="78"/>
      <c r="C36" s="78"/>
      <c r="D36" s="78"/>
      <c r="E36" s="78"/>
      <c r="F36" s="78"/>
      <c r="G36" s="78"/>
      <c r="H36" s="78"/>
      <c r="I36" s="78"/>
      <c r="J36" s="78"/>
    </row>
    <row r="37" spans="1:10" ht="70.05" customHeight="1" x14ac:dyDescent="0.25">
      <c r="A37" s="89" t="s">
        <v>384</v>
      </c>
      <c r="B37" s="89"/>
      <c r="C37" s="89"/>
      <c r="D37" s="89"/>
      <c r="E37" s="89"/>
      <c r="F37" s="89"/>
      <c r="G37" s="89"/>
      <c r="H37" s="89"/>
      <c r="I37" s="89"/>
      <c r="J37" s="89"/>
    </row>
  </sheetData>
  <mergeCells count="11">
    <mergeCell ref="J3:J4"/>
    <mergeCell ref="B5:J5"/>
    <mergeCell ref="A36:J36"/>
    <mergeCell ref="A37:J37"/>
    <mergeCell ref="A1:I1"/>
    <mergeCell ref="A2:I2"/>
    <mergeCell ref="A3:A4"/>
    <mergeCell ref="B3:B4"/>
    <mergeCell ref="C3:C4"/>
    <mergeCell ref="D3:F3"/>
    <mergeCell ref="G3:I3"/>
  </mergeCells>
  <phoneticPr fontId="0" type="noConversion"/>
  <pageMargins left="0.75" right="0.5" top="0.75" bottom="0.5" header="0.5" footer="0.25"/>
  <pageSetup orientation="landscape"/>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8">
    <pageSetUpPr fitToPage="1"/>
  </sheetPr>
  <dimension ref="A1:I37"/>
  <sheetViews>
    <sheetView showGridLines="0" workbookViewId="0">
      <selection sqref="A1:H1"/>
    </sheetView>
  </sheetViews>
  <sheetFormatPr defaultRowHeight="13.2" x14ac:dyDescent="0.25"/>
  <cols>
    <col min="1" max="1" width="12.21875" customWidth="1"/>
    <col min="2" max="9" width="11.44140625" customWidth="1"/>
  </cols>
  <sheetData>
    <row r="1" spans="1:9" ht="12" customHeight="1" x14ac:dyDescent="0.25">
      <c r="A1" s="79" t="s">
        <v>439</v>
      </c>
      <c r="B1" s="79"/>
      <c r="C1" s="79"/>
      <c r="D1" s="79"/>
      <c r="E1" s="79"/>
      <c r="F1" s="79"/>
      <c r="G1" s="79"/>
      <c r="H1" s="79"/>
      <c r="I1" s="75">
        <v>46248</v>
      </c>
    </row>
    <row r="2" spans="1:9" ht="12" customHeight="1" x14ac:dyDescent="0.25">
      <c r="A2" s="81" t="s">
        <v>166</v>
      </c>
      <c r="B2" s="81"/>
      <c r="C2" s="81"/>
      <c r="D2" s="81"/>
      <c r="E2" s="81"/>
      <c r="F2" s="81"/>
      <c r="G2" s="81"/>
      <c r="H2" s="81"/>
      <c r="I2" s="1"/>
    </row>
    <row r="3" spans="1:9" ht="24" customHeight="1" x14ac:dyDescent="0.25">
      <c r="A3" s="83" t="s">
        <v>50</v>
      </c>
      <c r="B3" s="85" t="s">
        <v>240</v>
      </c>
      <c r="C3" s="87" t="s">
        <v>167</v>
      </c>
      <c r="D3" s="87"/>
      <c r="E3" s="86"/>
      <c r="F3" s="87" t="s">
        <v>239</v>
      </c>
      <c r="G3" s="87"/>
      <c r="H3" s="86"/>
      <c r="I3" s="90" t="s">
        <v>241</v>
      </c>
    </row>
    <row r="4" spans="1:9" ht="24" customHeight="1" x14ac:dyDescent="0.25">
      <c r="A4" s="84"/>
      <c r="B4" s="86"/>
      <c r="C4" s="10" t="s">
        <v>154</v>
      </c>
      <c r="D4" s="10" t="s">
        <v>162</v>
      </c>
      <c r="E4" s="10" t="s">
        <v>55</v>
      </c>
      <c r="F4" s="10" t="s">
        <v>141</v>
      </c>
      <c r="G4" s="10" t="s">
        <v>168</v>
      </c>
      <c r="H4" s="10" t="s">
        <v>55</v>
      </c>
      <c r="I4" s="87"/>
    </row>
    <row r="5" spans="1:9" ht="12" customHeight="1" x14ac:dyDescent="0.25">
      <c r="A5" s="1"/>
      <c r="B5" s="78" t="str">
        <f>REPT("-",88)&amp;" Dollars "&amp;REPT("-",148)</f>
        <v>---------------------------------------------------------------------------------------- Dollars ----------------------------------------------------------------------------------------------------------------------------------------------------</v>
      </c>
      <c r="C5" s="78"/>
      <c r="D5" s="78"/>
      <c r="E5" s="78"/>
      <c r="F5" s="78"/>
      <c r="G5" s="78"/>
      <c r="H5" s="78"/>
      <c r="I5" s="78"/>
    </row>
    <row r="6" spans="1:9" ht="12" customHeight="1" x14ac:dyDescent="0.25">
      <c r="A6" s="3" t="s">
        <v>418</v>
      </c>
    </row>
    <row r="7" spans="1:9" ht="12" customHeight="1" x14ac:dyDescent="0.25">
      <c r="A7" s="2" t="str">
        <f>"Oct "&amp;RIGHT(A6,4)-1</f>
        <v>Oct 2024</v>
      </c>
      <c r="B7" s="11" t="s">
        <v>417</v>
      </c>
      <c r="C7" s="11">
        <v>256956785.1735</v>
      </c>
      <c r="D7" s="11">
        <v>1806649.5</v>
      </c>
      <c r="E7" s="11">
        <v>258763434.6735</v>
      </c>
      <c r="F7" s="11" t="s">
        <v>417</v>
      </c>
      <c r="G7" s="11" t="s">
        <v>417</v>
      </c>
      <c r="H7" s="11" t="s">
        <v>417</v>
      </c>
      <c r="I7" s="11">
        <v>258763434.6735</v>
      </c>
    </row>
    <row r="8" spans="1:9" ht="12" customHeight="1" x14ac:dyDescent="0.25">
      <c r="A8" s="2" t="str">
        <f>"Nov "&amp;RIGHT(A6,4)-1</f>
        <v>Nov 2024</v>
      </c>
      <c r="B8" s="11" t="s">
        <v>417</v>
      </c>
      <c r="C8" s="11">
        <v>196343418.8978</v>
      </c>
      <c r="D8" s="11">
        <v>1427267.1</v>
      </c>
      <c r="E8" s="11">
        <v>197770685.99779999</v>
      </c>
      <c r="F8" s="11" t="s">
        <v>417</v>
      </c>
      <c r="G8" s="11" t="s">
        <v>417</v>
      </c>
      <c r="H8" s="11" t="s">
        <v>417</v>
      </c>
      <c r="I8" s="11">
        <v>197770685.99779999</v>
      </c>
    </row>
    <row r="9" spans="1:9" ht="12" customHeight="1" x14ac:dyDescent="0.25">
      <c r="A9" s="2" t="str">
        <f>"Dec "&amp;RIGHT(A6,4)-1</f>
        <v>Dec 2024</v>
      </c>
      <c r="B9" s="11" t="s">
        <v>417</v>
      </c>
      <c r="C9" s="11">
        <v>160883484.0054</v>
      </c>
      <c r="D9" s="11">
        <v>35362329.100000001</v>
      </c>
      <c r="E9" s="11">
        <v>196245813.1054</v>
      </c>
      <c r="F9" s="11" t="s">
        <v>417</v>
      </c>
      <c r="G9" s="11" t="s">
        <v>417</v>
      </c>
      <c r="H9" s="11" t="s">
        <v>417</v>
      </c>
      <c r="I9" s="11">
        <v>196245813.1054</v>
      </c>
    </row>
    <row r="10" spans="1:9" ht="12" customHeight="1" x14ac:dyDescent="0.25">
      <c r="A10" s="2" t="str">
        <f>"Jan "&amp;RIGHT(A6,4)</f>
        <v>Jan 2025</v>
      </c>
      <c r="B10" s="11" t="s">
        <v>417</v>
      </c>
      <c r="C10" s="11">
        <v>197999859.94279999</v>
      </c>
      <c r="D10" s="11">
        <v>1323665.7</v>
      </c>
      <c r="E10" s="11">
        <v>199323525.6428</v>
      </c>
      <c r="F10" s="11" t="s">
        <v>417</v>
      </c>
      <c r="G10" s="11" t="s">
        <v>417</v>
      </c>
      <c r="H10" s="11" t="s">
        <v>417</v>
      </c>
      <c r="I10" s="11">
        <v>199323525.6428</v>
      </c>
    </row>
    <row r="11" spans="1:9" ht="12" customHeight="1" x14ac:dyDescent="0.25">
      <c r="A11" s="2" t="str">
        <f>"Feb "&amp;RIGHT(A6,4)</f>
        <v>Feb 2025</v>
      </c>
      <c r="B11" s="11" t="s">
        <v>417</v>
      </c>
      <c r="C11" s="11">
        <v>167058371.26570001</v>
      </c>
      <c r="D11" s="11">
        <v>1203137.1000000001</v>
      </c>
      <c r="E11" s="11">
        <v>168261508.36570001</v>
      </c>
      <c r="F11" s="11" t="s">
        <v>417</v>
      </c>
      <c r="G11" s="11" t="s">
        <v>417</v>
      </c>
      <c r="H11" s="11" t="s">
        <v>417</v>
      </c>
      <c r="I11" s="11">
        <v>168261508.36570001</v>
      </c>
    </row>
    <row r="12" spans="1:9" ht="12" customHeight="1" x14ac:dyDescent="0.25">
      <c r="A12" s="2" t="str">
        <f>"Mar "&amp;RIGHT(A6,4)</f>
        <v>Mar 2025</v>
      </c>
      <c r="B12" s="11" t="s">
        <v>417</v>
      </c>
      <c r="C12" s="11">
        <v>151765969.04620001</v>
      </c>
      <c r="D12" s="11">
        <v>46484399.5</v>
      </c>
      <c r="E12" s="11">
        <v>198250368.54620001</v>
      </c>
      <c r="F12" s="11" t="s">
        <v>417</v>
      </c>
      <c r="G12" s="11" t="s">
        <v>417</v>
      </c>
      <c r="H12" s="11" t="s">
        <v>417</v>
      </c>
      <c r="I12" s="11">
        <v>198250368.54620001</v>
      </c>
    </row>
    <row r="13" spans="1:9" ht="12" customHeight="1" x14ac:dyDescent="0.25">
      <c r="A13" s="2" t="str">
        <f>"Apr "&amp;RIGHT(A6,4)</f>
        <v>Apr 2025</v>
      </c>
      <c r="B13" s="11" t="s">
        <v>417</v>
      </c>
      <c r="C13" s="11">
        <v>114938192.6196</v>
      </c>
      <c r="D13" s="11">
        <v>1777819.2</v>
      </c>
      <c r="E13" s="11">
        <v>116716011.8196</v>
      </c>
      <c r="F13" s="11" t="s">
        <v>417</v>
      </c>
      <c r="G13" s="11" t="s">
        <v>417</v>
      </c>
      <c r="H13" s="11" t="s">
        <v>417</v>
      </c>
      <c r="I13" s="11">
        <v>116716011.8196</v>
      </c>
    </row>
    <row r="14" spans="1:9" ht="12" customHeight="1" x14ac:dyDescent="0.25">
      <c r="A14" s="2" t="str">
        <f>"May "&amp;RIGHT(A6,4)</f>
        <v>May 2025</v>
      </c>
      <c r="B14" s="11" t="s">
        <v>417</v>
      </c>
      <c r="C14" s="11">
        <v>83914608.537599996</v>
      </c>
      <c r="D14" s="11">
        <v>1223852.1000000001</v>
      </c>
      <c r="E14" s="11">
        <v>85138460.637600005</v>
      </c>
      <c r="F14" s="11" t="s">
        <v>417</v>
      </c>
      <c r="G14" s="11" t="s">
        <v>417</v>
      </c>
      <c r="H14" s="11" t="s">
        <v>417</v>
      </c>
      <c r="I14" s="11">
        <v>85138460.637600005</v>
      </c>
    </row>
    <row r="15" spans="1:9" ht="12" customHeight="1" x14ac:dyDescent="0.25">
      <c r="A15" s="2" t="str">
        <f>"Jun "&amp;RIGHT(A6,4)</f>
        <v>Jun 2025</v>
      </c>
      <c r="B15" s="11" t="s">
        <v>417</v>
      </c>
      <c r="C15" s="11">
        <v>63162577.0198</v>
      </c>
      <c r="D15" s="11">
        <v>51120422.5</v>
      </c>
      <c r="E15" s="11">
        <v>114282999.51980001</v>
      </c>
      <c r="F15" s="11" t="s">
        <v>417</v>
      </c>
      <c r="G15" s="11" t="s">
        <v>417</v>
      </c>
      <c r="H15" s="11" t="s">
        <v>417</v>
      </c>
      <c r="I15" s="11">
        <v>114282999.51980001</v>
      </c>
    </row>
    <row r="16" spans="1:9" ht="12" customHeight="1" x14ac:dyDescent="0.25">
      <c r="A16" s="2" t="str">
        <f>"Jul "&amp;RIGHT(A6,4)</f>
        <v>Jul 2025</v>
      </c>
      <c r="B16" s="11" t="s">
        <v>417</v>
      </c>
      <c r="C16" s="11">
        <v>211021564.7177</v>
      </c>
      <c r="D16" s="11">
        <v>4954.1149999999998</v>
      </c>
      <c r="E16" s="11">
        <v>211026518.83270001</v>
      </c>
      <c r="F16" s="11" t="s">
        <v>417</v>
      </c>
      <c r="G16" s="11" t="s">
        <v>417</v>
      </c>
      <c r="H16" s="11" t="s">
        <v>417</v>
      </c>
      <c r="I16" s="11">
        <v>211026518.83270001</v>
      </c>
    </row>
    <row r="17" spans="1:9" ht="12" customHeight="1" x14ac:dyDescent="0.25">
      <c r="A17" s="2" t="str">
        <f>"Aug "&amp;RIGHT(A6,4)</f>
        <v>Aug 2025</v>
      </c>
      <c r="B17" s="11" t="s">
        <v>417</v>
      </c>
      <c r="C17" s="11">
        <v>222940061.29629999</v>
      </c>
      <c r="D17" s="11">
        <v>1023199.97</v>
      </c>
      <c r="E17" s="11">
        <v>223963261.26629999</v>
      </c>
      <c r="F17" s="11" t="s">
        <v>417</v>
      </c>
      <c r="G17" s="11" t="s">
        <v>417</v>
      </c>
      <c r="H17" s="11" t="s">
        <v>417</v>
      </c>
      <c r="I17" s="11">
        <v>223963261.26629999</v>
      </c>
    </row>
    <row r="18" spans="1:9" ht="12" customHeight="1" x14ac:dyDescent="0.25">
      <c r="A18" s="2" t="str">
        <f>"Sep "&amp;RIGHT(A6,4)</f>
        <v>Sep 2025</v>
      </c>
      <c r="B18" s="11" t="s">
        <v>417</v>
      </c>
      <c r="C18" s="11">
        <v>204276853.0451</v>
      </c>
      <c r="D18" s="11">
        <v>57703379.770000003</v>
      </c>
      <c r="E18" s="11">
        <v>261980232.81510001</v>
      </c>
      <c r="F18" s="11" t="s">
        <v>417</v>
      </c>
      <c r="G18" s="11" t="s">
        <v>417</v>
      </c>
      <c r="H18" s="11" t="s">
        <v>417</v>
      </c>
      <c r="I18" s="11">
        <v>261980232.81510001</v>
      </c>
    </row>
    <row r="19" spans="1:9" ht="12" customHeight="1" x14ac:dyDescent="0.25">
      <c r="A19" s="12" t="s">
        <v>55</v>
      </c>
      <c r="B19" s="13" t="s">
        <v>417</v>
      </c>
      <c r="C19" s="13">
        <v>2031261745.5675001</v>
      </c>
      <c r="D19" s="13">
        <v>200461075.655</v>
      </c>
      <c r="E19" s="13">
        <v>2231722821.2224998</v>
      </c>
      <c r="F19" s="13" t="s">
        <v>417</v>
      </c>
      <c r="G19" s="13" t="s">
        <v>417</v>
      </c>
      <c r="H19" s="13" t="s">
        <v>417</v>
      </c>
      <c r="I19" s="13">
        <v>2231722821.2224998</v>
      </c>
    </row>
    <row r="20" spans="1:9" ht="12" customHeight="1" x14ac:dyDescent="0.25">
      <c r="A20" s="14" t="s">
        <v>419</v>
      </c>
      <c r="B20" s="15" t="s">
        <v>417</v>
      </c>
      <c r="C20" s="15">
        <v>1329860689.4886</v>
      </c>
      <c r="D20" s="15">
        <v>90609119.299999997</v>
      </c>
      <c r="E20" s="15">
        <v>1420469808.7886</v>
      </c>
      <c r="F20" s="15" t="s">
        <v>417</v>
      </c>
      <c r="G20" s="15" t="s">
        <v>417</v>
      </c>
      <c r="H20" s="15" t="s">
        <v>417</v>
      </c>
      <c r="I20" s="15">
        <v>1420469808.7886</v>
      </c>
    </row>
    <row r="21" spans="1:9" ht="12" customHeight="1" x14ac:dyDescent="0.25">
      <c r="A21" s="3" t="str">
        <f>"FY "&amp;RIGHT(A6,4)+1</f>
        <v>FY 2026</v>
      </c>
    </row>
    <row r="22" spans="1:9" ht="12" customHeight="1" x14ac:dyDescent="0.25">
      <c r="A22" s="2" t="str">
        <f>"Oct "&amp;RIGHT(A6,4)</f>
        <v>Oct 2025</v>
      </c>
      <c r="B22" s="11" t="s">
        <v>417</v>
      </c>
      <c r="C22" s="11">
        <v>270393835.90469998</v>
      </c>
      <c r="D22" s="11">
        <v>1678054.1850000001</v>
      </c>
      <c r="E22" s="11">
        <v>272071890.08969998</v>
      </c>
      <c r="F22" s="11" t="s">
        <v>417</v>
      </c>
      <c r="G22" s="11" t="s">
        <v>417</v>
      </c>
      <c r="H22" s="11" t="s">
        <v>417</v>
      </c>
      <c r="I22" s="11">
        <v>272071890.08969998</v>
      </c>
    </row>
    <row r="23" spans="1:9" ht="12" customHeight="1" x14ac:dyDescent="0.25">
      <c r="A23" s="2" t="str">
        <f>"Nov "&amp;RIGHT(A6,4)</f>
        <v>Nov 2025</v>
      </c>
      <c r="B23" s="11" t="s">
        <v>417</v>
      </c>
      <c r="C23" s="11">
        <v>210736654.5343</v>
      </c>
      <c r="D23" s="11">
        <v>1326388.575</v>
      </c>
      <c r="E23" s="11">
        <v>212063043.10929999</v>
      </c>
      <c r="F23" s="11" t="s">
        <v>417</v>
      </c>
      <c r="G23" s="11" t="s">
        <v>417</v>
      </c>
      <c r="H23" s="11" t="s">
        <v>417</v>
      </c>
      <c r="I23" s="11">
        <v>212063043.10929999</v>
      </c>
    </row>
    <row r="24" spans="1:9" ht="12" customHeight="1" x14ac:dyDescent="0.25">
      <c r="A24" s="2" t="str">
        <f>"Dec "&amp;RIGHT(A6,4)</f>
        <v>Dec 2025</v>
      </c>
      <c r="B24" s="11" t="s">
        <v>417</v>
      </c>
      <c r="C24" s="11">
        <v>169255004.06650001</v>
      </c>
      <c r="D24" s="11">
        <v>32556564.670000002</v>
      </c>
      <c r="E24" s="11">
        <v>201811568.73649999</v>
      </c>
      <c r="F24" s="11" t="s">
        <v>417</v>
      </c>
      <c r="G24" s="11" t="s">
        <v>417</v>
      </c>
      <c r="H24" s="11" t="s">
        <v>417</v>
      </c>
      <c r="I24" s="11">
        <v>201811568.73649999</v>
      </c>
    </row>
    <row r="25" spans="1:9" ht="12" customHeight="1" x14ac:dyDescent="0.25">
      <c r="A25" s="2" t="str">
        <f>"Jan "&amp;RIGHT(A6,4)+1</f>
        <v>Jan 2026</v>
      </c>
      <c r="B25" s="11" t="s">
        <v>417</v>
      </c>
      <c r="C25" s="11">
        <v>184221994.49950001</v>
      </c>
      <c r="D25" s="11">
        <v>1448430.0549999999</v>
      </c>
      <c r="E25" s="11">
        <v>185670424.55450001</v>
      </c>
      <c r="F25" s="11" t="s">
        <v>417</v>
      </c>
      <c r="G25" s="11" t="s">
        <v>417</v>
      </c>
      <c r="H25" s="11" t="s">
        <v>417</v>
      </c>
      <c r="I25" s="11">
        <v>185670424.55450001</v>
      </c>
    </row>
    <row r="26" spans="1:9" ht="12" customHeight="1" x14ac:dyDescent="0.25">
      <c r="A26" s="2" t="str">
        <f>"Feb "&amp;RIGHT(A6,4)+1</f>
        <v>Feb 2026</v>
      </c>
      <c r="B26" s="11" t="s">
        <v>417</v>
      </c>
      <c r="C26" s="11">
        <v>155605015.58590001</v>
      </c>
      <c r="D26" s="11">
        <v>1483836.2849999999</v>
      </c>
      <c r="E26" s="11">
        <v>157088851.87090001</v>
      </c>
      <c r="F26" s="11" t="s">
        <v>417</v>
      </c>
      <c r="G26" s="11" t="s">
        <v>417</v>
      </c>
      <c r="H26" s="11" t="s">
        <v>417</v>
      </c>
      <c r="I26" s="11">
        <v>157088851.87090001</v>
      </c>
    </row>
    <row r="27" spans="1:9" ht="12" customHeight="1" x14ac:dyDescent="0.25">
      <c r="A27" s="2" t="str">
        <f>"Mar "&amp;RIGHT(A6,4)+1</f>
        <v>Mar 2026</v>
      </c>
      <c r="B27" s="11" t="s">
        <v>417</v>
      </c>
      <c r="C27" s="11">
        <v>126446093.94840001</v>
      </c>
      <c r="D27" s="11">
        <v>51767968.615000002</v>
      </c>
      <c r="E27" s="11">
        <v>178214062.5634</v>
      </c>
      <c r="F27" s="11" t="s">
        <v>417</v>
      </c>
      <c r="G27" s="11" t="s">
        <v>417</v>
      </c>
      <c r="H27" s="11" t="s">
        <v>417</v>
      </c>
      <c r="I27" s="11">
        <v>178214062.5634</v>
      </c>
    </row>
    <row r="28" spans="1:9" ht="12" customHeight="1" x14ac:dyDescent="0.25">
      <c r="A28" s="2" t="str">
        <f>"Apr "&amp;RIGHT(A6,4)+1</f>
        <v>Apr 2026</v>
      </c>
      <c r="B28" s="11" t="s">
        <v>417</v>
      </c>
      <c r="C28" s="11">
        <v>120353832.23360001</v>
      </c>
      <c r="D28" s="11">
        <v>1718517.01</v>
      </c>
      <c r="E28" s="11">
        <v>122072349.2436</v>
      </c>
      <c r="F28" s="11" t="s">
        <v>417</v>
      </c>
      <c r="G28" s="11" t="s">
        <v>417</v>
      </c>
      <c r="H28" s="11" t="s">
        <v>417</v>
      </c>
      <c r="I28" s="11">
        <v>122072349.2436</v>
      </c>
    </row>
    <row r="29" spans="1:9" ht="12" customHeight="1" x14ac:dyDescent="0.25">
      <c r="A29" s="2" t="str">
        <f>"May "&amp;RIGHT(A6,4)+1</f>
        <v>May 2026</v>
      </c>
      <c r="B29" s="11" t="s">
        <v>417</v>
      </c>
      <c r="C29" s="11">
        <v>86141343.874200001</v>
      </c>
      <c r="D29" s="11">
        <v>1089186.72</v>
      </c>
      <c r="E29" s="11">
        <v>87230530.5942</v>
      </c>
      <c r="F29" s="11" t="s">
        <v>417</v>
      </c>
      <c r="G29" s="11" t="s">
        <v>417</v>
      </c>
      <c r="H29" s="11" t="s">
        <v>417</v>
      </c>
      <c r="I29" s="11">
        <v>87230530.5942</v>
      </c>
    </row>
    <row r="30" spans="1:9" ht="12" customHeight="1" x14ac:dyDescent="0.25">
      <c r="A30" s="2" t="str">
        <f>"Jun "&amp;RIGHT(A6,4)+1</f>
        <v>Jun 2026</v>
      </c>
      <c r="B30" s="11" t="s">
        <v>417</v>
      </c>
      <c r="C30" s="11" t="s">
        <v>417</v>
      </c>
      <c r="D30" s="11" t="s">
        <v>417</v>
      </c>
      <c r="E30" s="11" t="s">
        <v>417</v>
      </c>
      <c r="F30" s="11" t="s">
        <v>417</v>
      </c>
      <c r="G30" s="11" t="s">
        <v>417</v>
      </c>
      <c r="H30" s="11" t="s">
        <v>417</v>
      </c>
      <c r="I30" s="11" t="s">
        <v>417</v>
      </c>
    </row>
    <row r="31" spans="1:9" ht="12" customHeight="1" x14ac:dyDescent="0.25">
      <c r="A31" s="2" t="str">
        <f>"Jul "&amp;RIGHT(A6,4)+1</f>
        <v>Jul 2026</v>
      </c>
      <c r="B31" s="11" t="s">
        <v>417</v>
      </c>
      <c r="C31" s="11" t="s">
        <v>417</v>
      </c>
      <c r="D31" s="11" t="s">
        <v>417</v>
      </c>
      <c r="E31" s="11" t="s">
        <v>417</v>
      </c>
      <c r="F31" s="11" t="s">
        <v>417</v>
      </c>
      <c r="G31" s="11" t="s">
        <v>417</v>
      </c>
      <c r="H31" s="11" t="s">
        <v>417</v>
      </c>
      <c r="I31" s="11" t="s">
        <v>417</v>
      </c>
    </row>
    <row r="32" spans="1:9" ht="12" customHeight="1" x14ac:dyDescent="0.25">
      <c r="A32" s="2" t="str">
        <f>"Aug "&amp;RIGHT(A6,4)+1</f>
        <v>Aug 2026</v>
      </c>
      <c r="B32" s="11" t="s">
        <v>417</v>
      </c>
      <c r="C32" s="11" t="s">
        <v>417</v>
      </c>
      <c r="D32" s="11" t="s">
        <v>417</v>
      </c>
      <c r="E32" s="11" t="s">
        <v>417</v>
      </c>
      <c r="F32" s="11" t="s">
        <v>417</v>
      </c>
      <c r="G32" s="11" t="s">
        <v>417</v>
      </c>
      <c r="H32" s="11" t="s">
        <v>417</v>
      </c>
      <c r="I32" s="11" t="s">
        <v>417</v>
      </c>
    </row>
    <row r="33" spans="1:9" ht="12" customHeight="1" x14ac:dyDescent="0.25">
      <c r="A33" s="2" t="str">
        <f>"Sep "&amp;RIGHT(A6,4)+1</f>
        <v>Sep 2026</v>
      </c>
      <c r="B33" s="11" t="s">
        <v>417</v>
      </c>
      <c r="C33" s="11" t="s">
        <v>417</v>
      </c>
      <c r="D33" s="11" t="s">
        <v>417</v>
      </c>
      <c r="E33" s="11" t="s">
        <v>417</v>
      </c>
      <c r="F33" s="11" t="s">
        <v>417</v>
      </c>
      <c r="G33" s="11" t="s">
        <v>417</v>
      </c>
      <c r="H33" s="11" t="s">
        <v>417</v>
      </c>
      <c r="I33" s="11" t="s">
        <v>417</v>
      </c>
    </row>
    <row r="34" spans="1:9" ht="12" customHeight="1" x14ac:dyDescent="0.25">
      <c r="A34" s="12" t="s">
        <v>55</v>
      </c>
      <c r="B34" s="13" t="s">
        <v>417</v>
      </c>
      <c r="C34" s="13">
        <v>1323153774.6471</v>
      </c>
      <c r="D34" s="13">
        <v>93068946.114999995</v>
      </c>
      <c r="E34" s="13">
        <v>1416222720.7621</v>
      </c>
      <c r="F34" s="13" t="s">
        <v>417</v>
      </c>
      <c r="G34" s="13" t="s">
        <v>417</v>
      </c>
      <c r="H34" s="13" t="s">
        <v>417</v>
      </c>
      <c r="I34" s="13">
        <v>1416222720.7621</v>
      </c>
    </row>
    <row r="35" spans="1:9" ht="12" customHeight="1" x14ac:dyDescent="0.25">
      <c r="A35" s="14" t="str">
        <f>"Total "&amp;MID(A20,7,LEN(A20)-13)&amp;" Months"</f>
        <v>Total 8 Months</v>
      </c>
      <c r="B35" s="15" t="s">
        <v>417</v>
      </c>
      <c r="C35" s="15">
        <v>1323153774.6471</v>
      </c>
      <c r="D35" s="15">
        <v>93068946.114999995</v>
      </c>
      <c r="E35" s="15">
        <v>1416222720.7621</v>
      </c>
      <c r="F35" s="15" t="s">
        <v>417</v>
      </c>
      <c r="G35" s="15" t="s">
        <v>417</v>
      </c>
      <c r="H35" s="15" t="s">
        <v>417</v>
      </c>
      <c r="I35" s="15">
        <v>1416222720.7621</v>
      </c>
    </row>
    <row r="36" spans="1:9" ht="12" customHeight="1" x14ac:dyDescent="0.25">
      <c r="A36" s="78"/>
      <c r="B36" s="78"/>
      <c r="C36" s="78"/>
      <c r="D36" s="78"/>
      <c r="E36" s="78"/>
      <c r="F36" s="78"/>
      <c r="G36" s="78"/>
      <c r="H36" s="78"/>
      <c r="I36" s="78"/>
    </row>
    <row r="37" spans="1:9" ht="70.05" customHeight="1" x14ac:dyDescent="0.25">
      <c r="A37" s="89" t="s">
        <v>325</v>
      </c>
      <c r="B37" s="89"/>
      <c r="C37" s="89"/>
      <c r="D37" s="89"/>
      <c r="E37" s="89"/>
      <c r="F37" s="89"/>
      <c r="G37" s="89"/>
      <c r="H37" s="89"/>
      <c r="I37" s="89"/>
    </row>
  </sheetData>
  <mergeCells count="10">
    <mergeCell ref="I3:I4"/>
    <mergeCell ref="B5:I5"/>
    <mergeCell ref="A36:I36"/>
    <mergeCell ref="A37:I37"/>
    <mergeCell ref="A1:H1"/>
    <mergeCell ref="A2:H2"/>
    <mergeCell ref="A3:A4"/>
    <mergeCell ref="B3:B4"/>
    <mergeCell ref="C3:E3"/>
    <mergeCell ref="F3:H3"/>
  </mergeCells>
  <phoneticPr fontId="0" type="noConversion"/>
  <pageMargins left="0.75" right="0.5" top="0.75" bottom="0.5" header="0.5" footer="0.25"/>
  <pageSetup orientation="landscape"/>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9">
    <pageSetUpPr fitToPage="1"/>
  </sheetPr>
  <dimension ref="A1:H37"/>
  <sheetViews>
    <sheetView showGridLines="0" workbookViewId="0">
      <selection sqref="A1:G1"/>
    </sheetView>
  </sheetViews>
  <sheetFormatPr defaultRowHeight="13.2" x14ac:dyDescent="0.25"/>
  <cols>
    <col min="1" max="1" width="12.21875" customWidth="1"/>
    <col min="2" max="6" width="11.44140625" customWidth="1"/>
    <col min="7" max="8" width="12.21875" customWidth="1"/>
  </cols>
  <sheetData>
    <row r="1" spans="1:8" ht="12" customHeight="1" x14ac:dyDescent="0.25">
      <c r="A1" s="79" t="s">
        <v>439</v>
      </c>
      <c r="B1" s="79"/>
      <c r="C1" s="79"/>
      <c r="D1" s="79"/>
      <c r="E1" s="79"/>
      <c r="F1" s="79"/>
      <c r="G1" s="79"/>
      <c r="H1" s="75">
        <v>46248</v>
      </c>
    </row>
    <row r="2" spans="1:8" ht="12" customHeight="1" x14ac:dyDescent="0.25">
      <c r="A2" s="81" t="s">
        <v>169</v>
      </c>
      <c r="B2" s="81"/>
      <c r="C2" s="81"/>
      <c r="D2" s="81"/>
      <c r="E2" s="81"/>
      <c r="F2" s="81"/>
      <c r="G2" s="81"/>
      <c r="H2" s="1"/>
    </row>
    <row r="3" spans="1:8" ht="24" customHeight="1" x14ac:dyDescent="0.25">
      <c r="A3" s="83" t="s">
        <v>50</v>
      </c>
      <c r="B3" s="87" t="s">
        <v>242</v>
      </c>
      <c r="C3" s="87"/>
      <c r="D3" s="87"/>
      <c r="E3" s="86"/>
      <c r="F3" s="85" t="s">
        <v>243</v>
      </c>
      <c r="G3" s="85" t="s">
        <v>244</v>
      </c>
      <c r="H3" s="90" t="s">
        <v>245</v>
      </c>
    </row>
    <row r="4" spans="1:8" ht="24" customHeight="1" x14ac:dyDescent="0.25">
      <c r="A4" s="84"/>
      <c r="B4" s="10" t="s">
        <v>170</v>
      </c>
      <c r="C4" s="10" t="s">
        <v>171</v>
      </c>
      <c r="D4" s="10" t="s">
        <v>135</v>
      </c>
      <c r="E4" s="10" t="s">
        <v>55</v>
      </c>
      <c r="F4" s="86"/>
      <c r="G4" s="86"/>
      <c r="H4" s="87"/>
    </row>
    <row r="5" spans="1:8" ht="12" customHeight="1" x14ac:dyDescent="0.25">
      <c r="A5" s="1"/>
      <c r="B5" s="78" t="str">
        <f>REPT("-",80)&amp;" Dollars "&amp;REPT("-",80)</f>
        <v>-------------------------------------------------------------------------------- Dollars --------------------------------------------------------------------------------</v>
      </c>
      <c r="C5" s="78"/>
      <c r="D5" s="78"/>
      <c r="E5" s="78"/>
      <c r="F5" s="78"/>
      <c r="G5" s="78"/>
      <c r="H5" s="78"/>
    </row>
    <row r="6" spans="1:8" ht="12" customHeight="1" x14ac:dyDescent="0.25">
      <c r="A6" s="3" t="s">
        <v>418</v>
      </c>
    </row>
    <row r="7" spans="1:8" ht="12" customHeight="1" x14ac:dyDescent="0.25">
      <c r="A7" s="2" t="str">
        <f>"Oct "&amp;RIGHT(A6,4)-1</f>
        <v>Oct 2024</v>
      </c>
      <c r="B7" s="11" t="s">
        <v>417</v>
      </c>
      <c r="C7" s="11" t="s">
        <v>417</v>
      </c>
      <c r="D7" s="11" t="s">
        <v>417</v>
      </c>
      <c r="E7" s="11" t="s">
        <v>417</v>
      </c>
      <c r="F7" s="11" t="s">
        <v>417</v>
      </c>
      <c r="G7" s="11">
        <v>0</v>
      </c>
      <c r="H7" s="11" t="s">
        <v>417</v>
      </c>
    </row>
    <row r="8" spans="1:8" ht="12" customHeight="1" x14ac:dyDescent="0.25">
      <c r="A8" s="2" t="str">
        <f>"Nov "&amp;RIGHT(A6,4)-1</f>
        <v>Nov 2024</v>
      </c>
      <c r="B8" s="11" t="s">
        <v>417</v>
      </c>
      <c r="C8" s="11" t="s">
        <v>417</v>
      </c>
      <c r="D8" s="11" t="s">
        <v>417</v>
      </c>
      <c r="E8" s="11" t="s">
        <v>417</v>
      </c>
      <c r="F8" s="11">
        <v>80481.600000000006</v>
      </c>
      <c r="G8" s="11">
        <v>0</v>
      </c>
      <c r="H8" s="11" t="s">
        <v>417</v>
      </c>
    </row>
    <row r="9" spans="1:8" ht="12" customHeight="1" x14ac:dyDescent="0.25">
      <c r="A9" s="2" t="str">
        <f>"Dec "&amp;RIGHT(A6,4)-1</f>
        <v>Dec 2024</v>
      </c>
      <c r="B9" s="11" t="s">
        <v>417</v>
      </c>
      <c r="C9" s="11" t="s">
        <v>417</v>
      </c>
      <c r="D9" s="11" t="s">
        <v>417</v>
      </c>
      <c r="E9" s="11" t="s">
        <v>417</v>
      </c>
      <c r="F9" s="11">
        <v>20102.02</v>
      </c>
      <c r="G9" s="11">
        <v>0</v>
      </c>
      <c r="H9" s="11" t="s">
        <v>417</v>
      </c>
    </row>
    <row r="10" spans="1:8" ht="12" customHeight="1" x14ac:dyDescent="0.25">
      <c r="A10" s="2" t="str">
        <f>"Jan "&amp;RIGHT(A6,4)</f>
        <v>Jan 2025</v>
      </c>
      <c r="B10" s="11" t="s">
        <v>417</v>
      </c>
      <c r="C10" s="11" t="s">
        <v>417</v>
      </c>
      <c r="D10" s="11" t="s">
        <v>417</v>
      </c>
      <c r="E10" s="11" t="s">
        <v>417</v>
      </c>
      <c r="F10" s="11" t="s">
        <v>417</v>
      </c>
      <c r="G10" s="11">
        <v>0</v>
      </c>
      <c r="H10" s="11" t="s">
        <v>417</v>
      </c>
    </row>
    <row r="11" spans="1:8" ht="12" customHeight="1" x14ac:dyDescent="0.25">
      <c r="A11" s="2" t="str">
        <f>"Feb "&amp;RIGHT(A6,4)</f>
        <v>Feb 2025</v>
      </c>
      <c r="B11" s="11" t="s">
        <v>417</v>
      </c>
      <c r="C11" s="11" t="s">
        <v>417</v>
      </c>
      <c r="D11" s="11" t="s">
        <v>417</v>
      </c>
      <c r="E11" s="11" t="s">
        <v>417</v>
      </c>
      <c r="F11" s="11" t="s">
        <v>417</v>
      </c>
      <c r="G11" s="11">
        <v>0</v>
      </c>
      <c r="H11" s="11" t="s">
        <v>417</v>
      </c>
    </row>
    <row r="12" spans="1:8" ht="12" customHeight="1" x14ac:dyDescent="0.25">
      <c r="A12" s="2" t="str">
        <f>"Mar "&amp;RIGHT(A6,4)</f>
        <v>Mar 2025</v>
      </c>
      <c r="B12" s="11" t="s">
        <v>417</v>
      </c>
      <c r="C12" s="11" t="s">
        <v>417</v>
      </c>
      <c r="D12" s="11" t="s">
        <v>417</v>
      </c>
      <c r="E12" s="11" t="s">
        <v>417</v>
      </c>
      <c r="F12" s="11" t="s">
        <v>417</v>
      </c>
      <c r="G12" s="11">
        <v>0</v>
      </c>
      <c r="H12" s="11" t="s">
        <v>417</v>
      </c>
    </row>
    <row r="13" spans="1:8" ht="12" customHeight="1" x14ac:dyDescent="0.25">
      <c r="A13" s="2" t="str">
        <f>"Apr "&amp;RIGHT(A6,4)</f>
        <v>Apr 2025</v>
      </c>
      <c r="B13" s="11" t="s">
        <v>417</v>
      </c>
      <c r="C13" s="11" t="s">
        <v>417</v>
      </c>
      <c r="D13" s="11" t="s">
        <v>417</v>
      </c>
      <c r="E13" s="11" t="s">
        <v>417</v>
      </c>
      <c r="F13" s="11" t="s">
        <v>417</v>
      </c>
      <c r="G13" s="11">
        <v>0</v>
      </c>
      <c r="H13" s="11" t="s">
        <v>417</v>
      </c>
    </row>
    <row r="14" spans="1:8" ht="12" customHeight="1" x14ac:dyDescent="0.25">
      <c r="A14" s="2" t="str">
        <f>"May "&amp;RIGHT(A6,4)</f>
        <v>May 2025</v>
      </c>
      <c r="B14" s="11" t="s">
        <v>417</v>
      </c>
      <c r="C14" s="11" t="s">
        <v>417</v>
      </c>
      <c r="D14" s="11" t="s">
        <v>417</v>
      </c>
      <c r="E14" s="11" t="s">
        <v>417</v>
      </c>
      <c r="F14" s="11" t="s">
        <v>417</v>
      </c>
      <c r="G14" s="11">
        <v>0</v>
      </c>
      <c r="H14" s="11" t="s">
        <v>417</v>
      </c>
    </row>
    <row r="15" spans="1:8" ht="12" customHeight="1" x14ac:dyDescent="0.25">
      <c r="A15" s="2" t="str">
        <f>"Jun "&amp;RIGHT(A6,4)</f>
        <v>Jun 2025</v>
      </c>
      <c r="B15" s="11" t="s">
        <v>417</v>
      </c>
      <c r="C15" s="11" t="s">
        <v>417</v>
      </c>
      <c r="D15" s="11" t="s">
        <v>417</v>
      </c>
      <c r="E15" s="11" t="s">
        <v>417</v>
      </c>
      <c r="F15" s="11" t="s">
        <v>417</v>
      </c>
      <c r="G15" s="11">
        <v>0</v>
      </c>
      <c r="H15" s="11" t="s">
        <v>417</v>
      </c>
    </row>
    <row r="16" spans="1:8" ht="12" customHeight="1" x14ac:dyDescent="0.25">
      <c r="A16" s="2" t="str">
        <f>"Jul "&amp;RIGHT(A6,4)</f>
        <v>Jul 2025</v>
      </c>
      <c r="B16" s="11" t="s">
        <v>417</v>
      </c>
      <c r="C16" s="11" t="s">
        <v>417</v>
      </c>
      <c r="D16" s="11" t="s">
        <v>417</v>
      </c>
      <c r="E16" s="11" t="s">
        <v>417</v>
      </c>
      <c r="F16" s="11" t="s">
        <v>417</v>
      </c>
      <c r="G16" s="11">
        <v>0</v>
      </c>
      <c r="H16" s="11" t="s">
        <v>417</v>
      </c>
    </row>
    <row r="17" spans="1:8" ht="12" customHeight="1" x14ac:dyDescent="0.25">
      <c r="A17" s="2" t="str">
        <f>"Aug "&amp;RIGHT(A6,4)</f>
        <v>Aug 2025</v>
      </c>
      <c r="B17" s="11" t="s">
        <v>417</v>
      </c>
      <c r="C17" s="11" t="s">
        <v>417</v>
      </c>
      <c r="D17" s="11" t="s">
        <v>417</v>
      </c>
      <c r="E17" s="11" t="s">
        <v>417</v>
      </c>
      <c r="F17" s="11" t="s">
        <v>417</v>
      </c>
      <c r="G17" s="11">
        <v>0</v>
      </c>
      <c r="H17" s="11" t="s">
        <v>417</v>
      </c>
    </row>
    <row r="18" spans="1:8" ht="12" customHeight="1" x14ac:dyDescent="0.25">
      <c r="A18" s="2" t="str">
        <f>"Sep "&amp;RIGHT(A6,4)</f>
        <v>Sep 2025</v>
      </c>
      <c r="B18" s="11" t="s">
        <v>417</v>
      </c>
      <c r="C18" s="11" t="s">
        <v>417</v>
      </c>
      <c r="D18" s="11" t="s">
        <v>417</v>
      </c>
      <c r="E18" s="11" t="s">
        <v>417</v>
      </c>
      <c r="F18" s="11" t="s">
        <v>417</v>
      </c>
      <c r="G18" s="11">
        <v>0</v>
      </c>
      <c r="H18" s="11" t="s">
        <v>417</v>
      </c>
    </row>
    <row r="19" spans="1:8" ht="12" customHeight="1" x14ac:dyDescent="0.25">
      <c r="A19" s="12" t="s">
        <v>55</v>
      </c>
      <c r="B19" s="13" t="s">
        <v>417</v>
      </c>
      <c r="C19" s="13" t="s">
        <v>417</v>
      </c>
      <c r="D19" s="13" t="s">
        <v>417</v>
      </c>
      <c r="E19" s="13" t="s">
        <v>417</v>
      </c>
      <c r="F19" s="13">
        <v>100583.62</v>
      </c>
      <c r="G19" s="13">
        <v>0</v>
      </c>
      <c r="H19" s="13" t="s">
        <v>417</v>
      </c>
    </row>
    <row r="20" spans="1:8" ht="12" customHeight="1" x14ac:dyDescent="0.25">
      <c r="A20" s="14" t="s">
        <v>419</v>
      </c>
      <c r="B20" s="15" t="s">
        <v>417</v>
      </c>
      <c r="C20" s="15" t="s">
        <v>417</v>
      </c>
      <c r="D20" s="15" t="s">
        <v>417</v>
      </c>
      <c r="E20" s="15" t="s">
        <v>417</v>
      </c>
      <c r="F20" s="15">
        <v>100583.62</v>
      </c>
      <c r="G20" s="15">
        <v>0</v>
      </c>
      <c r="H20" s="15" t="s">
        <v>417</v>
      </c>
    </row>
    <row r="21" spans="1:8" ht="12" customHeight="1" x14ac:dyDescent="0.25">
      <c r="A21" s="3" t="str">
        <f>"FY "&amp;RIGHT(A6,4)+1</f>
        <v>FY 2026</v>
      </c>
    </row>
    <row r="22" spans="1:8" ht="12" customHeight="1" x14ac:dyDescent="0.25">
      <c r="A22" s="2" t="str">
        <f>"Oct "&amp;RIGHT(A6,4)</f>
        <v>Oct 2025</v>
      </c>
      <c r="B22" s="11" t="s">
        <v>417</v>
      </c>
      <c r="C22" s="11" t="s">
        <v>417</v>
      </c>
      <c r="D22" s="11" t="s">
        <v>417</v>
      </c>
      <c r="E22" s="11" t="s">
        <v>417</v>
      </c>
      <c r="F22" s="11">
        <v>1858490.71</v>
      </c>
      <c r="G22" s="11" t="s">
        <v>417</v>
      </c>
      <c r="H22" s="11" t="s">
        <v>417</v>
      </c>
    </row>
    <row r="23" spans="1:8" ht="12" customHeight="1" x14ac:dyDescent="0.25">
      <c r="A23" s="2" t="str">
        <f>"Nov "&amp;RIGHT(A6,4)</f>
        <v>Nov 2025</v>
      </c>
      <c r="B23" s="11" t="s">
        <v>417</v>
      </c>
      <c r="C23" s="11" t="s">
        <v>417</v>
      </c>
      <c r="D23" s="11" t="s">
        <v>417</v>
      </c>
      <c r="E23" s="11" t="s">
        <v>417</v>
      </c>
      <c r="F23" s="11">
        <v>2111003.71</v>
      </c>
      <c r="G23" s="11" t="s">
        <v>417</v>
      </c>
      <c r="H23" s="11" t="s">
        <v>417</v>
      </c>
    </row>
    <row r="24" spans="1:8" ht="12" customHeight="1" x14ac:dyDescent="0.25">
      <c r="A24" s="2" t="str">
        <f>"Dec "&amp;RIGHT(A6,4)</f>
        <v>Dec 2025</v>
      </c>
      <c r="B24" s="11" t="s">
        <v>417</v>
      </c>
      <c r="C24" s="11" t="s">
        <v>417</v>
      </c>
      <c r="D24" s="11" t="s">
        <v>417</v>
      </c>
      <c r="E24" s="11" t="s">
        <v>417</v>
      </c>
      <c r="F24" s="11">
        <v>1580970.34</v>
      </c>
      <c r="G24" s="11" t="s">
        <v>417</v>
      </c>
      <c r="H24" s="11" t="s">
        <v>417</v>
      </c>
    </row>
    <row r="25" spans="1:8" ht="12" customHeight="1" x14ac:dyDescent="0.25">
      <c r="A25" s="2" t="str">
        <f>"Jan "&amp;RIGHT(A6,4)+1</f>
        <v>Jan 2026</v>
      </c>
      <c r="B25" s="11" t="s">
        <v>417</v>
      </c>
      <c r="C25" s="11" t="s">
        <v>417</v>
      </c>
      <c r="D25" s="11" t="s">
        <v>417</v>
      </c>
      <c r="E25" s="11" t="s">
        <v>417</v>
      </c>
      <c r="F25" s="11" t="s">
        <v>417</v>
      </c>
      <c r="G25" s="11" t="s">
        <v>417</v>
      </c>
      <c r="H25" s="11" t="s">
        <v>417</v>
      </c>
    </row>
    <row r="26" spans="1:8" ht="12" customHeight="1" x14ac:dyDescent="0.25">
      <c r="A26" s="2" t="str">
        <f>"Feb "&amp;RIGHT(A6,4)+1</f>
        <v>Feb 2026</v>
      </c>
      <c r="B26" s="11" t="s">
        <v>417</v>
      </c>
      <c r="C26" s="11" t="s">
        <v>417</v>
      </c>
      <c r="D26" s="11" t="s">
        <v>417</v>
      </c>
      <c r="E26" s="11" t="s">
        <v>417</v>
      </c>
      <c r="F26" s="11" t="s">
        <v>417</v>
      </c>
      <c r="G26" s="11" t="s">
        <v>417</v>
      </c>
      <c r="H26" s="11" t="s">
        <v>417</v>
      </c>
    </row>
    <row r="27" spans="1:8" ht="12" customHeight="1" x14ac:dyDescent="0.25">
      <c r="A27" s="2" t="str">
        <f>"Mar "&amp;RIGHT(A6,4)+1</f>
        <v>Mar 2026</v>
      </c>
      <c r="B27" s="11" t="s">
        <v>417</v>
      </c>
      <c r="C27" s="11" t="s">
        <v>417</v>
      </c>
      <c r="D27" s="11" t="s">
        <v>417</v>
      </c>
      <c r="E27" s="11" t="s">
        <v>417</v>
      </c>
      <c r="F27" s="11" t="s">
        <v>417</v>
      </c>
      <c r="G27" s="11" t="s">
        <v>417</v>
      </c>
      <c r="H27" s="11" t="s">
        <v>417</v>
      </c>
    </row>
    <row r="28" spans="1:8" ht="12" customHeight="1" x14ac:dyDescent="0.25">
      <c r="A28" s="2" t="str">
        <f>"Apr "&amp;RIGHT(A6,4)+1</f>
        <v>Apr 2026</v>
      </c>
      <c r="B28" s="11" t="s">
        <v>417</v>
      </c>
      <c r="C28" s="11" t="s">
        <v>417</v>
      </c>
      <c r="D28" s="11" t="s">
        <v>417</v>
      </c>
      <c r="E28" s="11" t="s">
        <v>417</v>
      </c>
      <c r="F28" s="11" t="s">
        <v>417</v>
      </c>
      <c r="G28" s="11" t="s">
        <v>417</v>
      </c>
      <c r="H28" s="11" t="s">
        <v>417</v>
      </c>
    </row>
    <row r="29" spans="1:8" ht="12" customHeight="1" x14ac:dyDescent="0.25">
      <c r="A29" s="2" t="str">
        <f>"May "&amp;RIGHT(A6,4)+1</f>
        <v>May 2026</v>
      </c>
      <c r="B29" s="11" t="s">
        <v>417</v>
      </c>
      <c r="C29" s="11" t="s">
        <v>417</v>
      </c>
      <c r="D29" s="11" t="s">
        <v>417</v>
      </c>
      <c r="E29" s="11" t="s">
        <v>417</v>
      </c>
      <c r="F29" s="11" t="s">
        <v>417</v>
      </c>
      <c r="G29" s="11" t="s">
        <v>417</v>
      </c>
      <c r="H29" s="11" t="s">
        <v>417</v>
      </c>
    </row>
    <row r="30" spans="1:8" ht="12" customHeight="1" x14ac:dyDescent="0.25">
      <c r="A30" s="2" t="str">
        <f>"Jun "&amp;RIGHT(A6,4)+1</f>
        <v>Jun 2026</v>
      </c>
      <c r="B30" s="11" t="s">
        <v>417</v>
      </c>
      <c r="C30" s="11" t="s">
        <v>417</v>
      </c>
      <c r="D30" s="11" t="s">
        <v>417</v>
      </c>
      <c r="E30" s="11" t="s">
        <v>417</v>
      </c>
      <c r="F30" s="11" t="s">
        <v>417</v>
      </c>
      <c r="G30" s="11" t="s">
        <v>417</v>
      </c>
      <c r="H30" s="11" t="s">
        <v>417</v>
      </c>
    </row>
    <row r="31" spans="1:8" ht="12" customHeight="1" x14ac:dyDescent="0.25">
      <c r="A31" s="2" t="str">
        <f>"Jul "&amp;RIGHT(A6,4)+1</f>
        <v>Jul 2026</v>
      </c>
      <c r="B31" s="11" t="s">
        <v>417</v>
      </c>
      <c r="C31" s="11" t="s">
        <v>417</v>
      </c>
      <c r="D31" s="11" t="s">
        <v>417</v>
      </c>
      <c r="E31" s="11" t="s">
        <v>417</v>
      </c>
      <c r="F31" s="11" t="s">
        <v>417</v>
      </c>
      <c r="G31" s="11" t="s">
        <v>417</v>
      </c>
      <c r="H31" s="11" t="s">
        <v>417</v>
      </c>
    </row>
    <row r="32" spans="1:8" ht="12" customHeight="1" x14ac:dyDescent="0.25">
      <c r="A32" s="2" t="str">
        <f>"Aug "&amp;RIGHT(A6,4)+1</f>
        <v>Aug 2026</v>
      </c>
      <c r="B32" s="11" t="s">
        <v>417</v>
      </c>
      <c r="C32" s="11" t="s">
        <v>417</v>
      </c>
      <c r="D32" s="11" t="s">
        <v>417</v>
      </c>
      <c r="E32" s="11" t="s">
        <v>417</v>
      </c>
      <c r="F32" s="11" t="s">
        <v>417</v>
      </c>
      <c r="G32" s="11" t="s">
        <v>417</v>
      </c>
      <c r="H32" s="11" t="s">
        <v>417</v>
      </c>
    </row>
    <row r="33" spans="1:8" ht="12" customHeight="1" x14ac:dyDescent="0.25">
      <c r="A33" s="2" t="str">
        <f>"Sep "&amp;RIGHT(A6,4)+1</f>
        <v>Sep 2026</v>
      </c>
      <c r="B33" s="11" t="s">
        <v>417</v>
      </c>
      <c r="C33" s="11" t="s">
        <v>417</v>
      </c>
      <c r="D33" s="11" t="s">
        <v>417</v>
      </c>
      <c r="E33" s="11" t="s">
        <v>417</v>
      </c>
      <c r="F33" s="11" t="s">
        <v>417</v>
      </c>
      <c r="G33" s="11" t="s">
        <v>417</v>
      </c>
      <c r="H33" s="11" t="s">
        <v>417</v>
      </c>
    </row>
    <row r="34" spans="1:8" ht="12" customHeight="1" x14ac:dyDescent="0.25">
      <c r="A34" s="12" t="s">
        <v>55</v>
      </c>
      <c r="B34" s="13" t="s">
        <v>417</v>
      </c>
      <c r="C34" s="13" t="s">
        <v>417</v>
      </c>
      <c r="D34" s="13" t="s">
        <v>417</v>
      </c>
      <c r="E34" s="13" t="s">
        <v>417</v>
      </c>
      <c r="F34" s="13">
        <v>5550464.7599999998</v>
      </c>
      <c r="G34" s="13" t="s">
        <v>417</v>
      </c>
      <c r="H34" s="13" t="s">
        <v>417</v>
      </c>
    </row>
    <row r="35" spans="1:8" ht="12" customHeight="1" x14ac:dyDescent="0.25">
      <c r="A35" s="14" t="str">
        <f>"Total "&amp;MID(A20,7,LEN(A20)-13)&amp;" Months"</f>
        <v>Total 8 Months</v>
      </c>
      <c r="B35" s="15" t="s">
        <v>417</v>
      </c>
      <c r="C35" s="15" t="s">
        <v>417</v>
      </c>
      <c r="D35" s="15" t="s">
        <v>417</v>
      </c>
      <c r="E35" s="15" t="s">
        <v>417</v>
      </c>
      <c r="F35" s="15">
        <v>5550464.7599999998</v>
      </c>
      <c r="G35" s="15" t="s">
        <v>417</v>
      </c>
      <c r="H35" s="15" t="s">
        <v>417</v>
      </c>
    </row>
    <row r="36" spans="1:8" ht="12" customHeight="1" x14ac:dyDescent="0.25">
      <c r="A36" s="78"/>
      <c r="B36" s="78"/>
      <c r="C36" s="78"/>
      <c r="D36" s="78"/>
      <c r="E36" s="78"/>
      <c r="F36" s="78"/>
      <c r="G36" s="78"/>
      <c r="H36" s="78"/>
    </row>
    <row r="37" spans="1:8" ht="70.05" customHeight="1" x14ac:dyDescent="0.25">
      <c r="A37" s="89" t="s">
        <v>383</v>
      </c>
      <c r="B37" s="89"/>
      <c r="C37" s="89"/>
      <c r="D37" s="89"/>
      <c r="E37" s="89"/>
      <c r="F37" s="89"/>
      <c r="G37" s="89"/>
      <c r="H37" s="89"/>
    </row>
  </sheetData>
  <mergeCells count="10">
    <mergeCell ref="H3:H4"/>
    <mergeCell ref="B5:H5"/>
    <mergeCell ref="A36:H36"/>
    <mergeCell ref="A37:H37"/>
    <mergeCell ref="A1:G1"/>
    <mergeCell ref="A2:G2"/>
    <mergeCell ref="A3:A4"/>
    <mergeCell ref="B3:E3"/>
    <mergeCell ref="F3:F4"/>
    <mergeCell ref="G3:G4"/>
  </mergeCells>
  <phoneticPr fontId="0" type="noConversion"/>
  <pageMargins left="0.75" right="0.5" top="0.75" bottom="0.5" header="0.5" footer="0.25"/>
  <pageSetup orientation="landscape"/>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40">
    <pageSetUpPr fitToPage="1"/>
  </sheetPr>
  <dimension ref="A1:J37"/>
  <sheetViews>
    <sheetView showGridLines="0" workbookViewId="0">
      <selection sqref="A1:H1"/>
    </sheetView>
  </sheetViews>
  <sheetFormatPr defaultRowHeight="13.2" x14ac:dyDescent="0.25"/>
  <cols>
    <col min="1" max="1" width="12.21875" customWidth="1"/>
    <col min="2" max="9" width="11.44140625" customWidth="1"/>
    <col min="10" max="10" width="27.44140625" customWidth="1"/>
  </cols>
  <sheetData>
    <row r="1" spans="1:9" ht="12" customHeight="1" x14ac:dyDescent="0.25">
      <c r="A1" s="79" t="s">
        <v>439</v>
      </c>
      <c r="B1" s="79"/>
      <c r="C1" s="79"/>
      <c r="D1" s="79"/>
      <c r="E1" s="79"/>
      <c r="F1" s="79"/>
      <c r="G1" s="79"/>
      <c r="H1" s="79"/>
      <c r="I1" s="75">
        <v>46248</v>
      </c>
    </row>
    <row r="2" spans="1:9" ht="12" customHeight="1" x14ac:dyDescent="0.25">
      <c r="A2" s="81" t="s">
        <v>247</v>
      </c>
      <c r="B2" s="81"/>
      <c r="C2" s="81"/>
      <c r="D2" s="81"/>
      <c r="E2" s="81"/>
      <c r="F2" s="81"/>
      <c r="G2" s="81"/>
      <c r="H2" s="81"/>
      <c r="I2" s="1"/>
    </row>
    <row r="3" spans="1:9" ht="24" customHeight="1" x14ac:dyDescent="0.25">
      <c r="A3" s="83" t="s">
        <v>50</v>
      </c>
      <c r="B3" s="87" t="s">
        <v>172</v>
      </c>
      <c r="C3" s="87"/>
      <c r="D3" s="86"/>
      <c r="E3" s="85" t="s">
        <v>173</v>
      </c>
      <c r="F3" s="85" t="s">
        <v>174</v>
      </c>
      <c r="G3" s="85" t="s">
        <v>175</v>
      </c>
      <c r="H3" s="85" t="s">
        <v>248</v>
      </c>
      <c r="I3" s="90" t="s">
        <v>176</v>
      </c>
    </row>
    <row r="4" spans="1:9" ht="24" customHeight="1" x14ac:dyDescent="0.25">
      <c r="A4" s="84"/>
      <c r="B4" s="10" t="s">
        <v>246</v>
      </c>
      <c r="C4" s="10" t="s">
        <v>177</v>
      </c>
      <c r="D4" s="10" t="s">
        <v>55</v>
      </c>
      <c r="E4" s="86"/>
      <c r="F4" s="86"/>
      <c r="G4" s="86"/>
      <c r="H4" s="86"/>
      <c r="I4" s="87"/>
    </row>
    <row r="5" spans="1:9" ht="12" customHeight="1" x14ac:dyDescent="0.25">
      <c r="A5" s="1"/>
      <c r="B5" s="78" t="str">
        <f>REPT("-",88)&amp;" Dollars "&amp;REPT("-",148)</f>
        <v>---------------------------------------------------------------------------------------- Dollars ----------------------------------------------------------------------------------------------------------------------------------------------------</v>
      </c>
      <c r="C5" s="78"/>
      <c r="D5" s="78"/>
      <c r="E5" s="78"/>
      <c r="F5" s="78"/>
      <c r="G5" s="78"/>
      <c r="H5" s="78"/>
      <c r="I5" s="78"/>
    </row>
    <row r="6" spans="1:9" ht="12" customHeight="1" x14ac:dyDescent="0.25">
      <c r="A6" s="3" t="s">
        <v>418</v>
      </c>
    </row>
    <row r="7" spans="1:9" ht="12" customHeight="1" x14ac:dyDescent="0.25">
      <c r="A7" s="2" t="str">
        <f>"Oct "&amp;RIGHT(A6,4)-1</f>
        <v>Oct 2024</v>
      </c>
      <c r="B7" s="11">
        <v>793.22</v>
      </c>
      <c r="C7" s="11">
        <v>112322.34</v>
      </c>
      <c r="D7" s="11">
        <v>113115.56</v>
      </c>
      <c r="E7" s="11" t="s">
        <v>417</v>
      </c>
      <c r="F7" s="11" t="s">
        <v>417</v>
      </c>
      <c r="G7" s="11">
        <v>113115.56</v>
      </c>
      <c r="H7" s="11">
        <v>198144647.38999999</v>
      </c>
      <c r="I7" s="11">
        <v>198257762.94999999</v>
      </c>
    </row>
    <row r="8" spans="1:9" ht="12" customHeight="1" x14ac:dyDescent="0.25">
      <c r="A8" s="2" t="str">
        <f>"Nov "&amp;RIGHT(A6,4)-1</f>
        <v>Nov 2024</v>
      </c>
      <c r="B8" s="11">
        <v>1098.8449000000001</v>
      </c>
      <c r="C8" s="11">
        <v>157733.42000000001</v>
      </c>
      <c r="D8" s="11">
        <v>158832.26490000001</v>
      </c>
      <c r="E8" s="11" t="s">
        <v>417</v>
      </c>
      <c r="F8" s="11" t="s">
        <v>417</v>
      </c>
      <c r="G8" s="11">
        <v>239313.86489999999</v>
      </c>
      <c r="H8" s="11">
        <v>175741344.49000001</v>
      </c>
      <c r="I8" s="11">
        <v>175980658.3549</v>
      </c>
    </row>
    <row r="9" spans="1:9" ht="12" customHeight="1" x14ac:dyDescent="0.25">
      <c r="A9" s="2" t="str">
        <f>"Dec "&amp;RIGHT(A6,4)-1</f>
        <v>Dec 2024</v>
      </c>
      <c r="B9" s="11">
        <v>840.17229999999995</v>
      </c>
      <c r="C9" s="11">
        <v>77135.5</v>
      </c>
      <c r="D9" s="11">
        <v>77975.672300000006</v>
      </c>
      <c r="E9" s="11" t="s">
        <v>417</v>
      </c>
      <c r="F9" s="11" t="s">
        <v>417</v>
      </c>
      <c r="G9" s="11">
        <v>98077.692299999995</v>
      </c>
      <c r="H9" s="11">
        <v>163017170.31</v>
      </c>
      <c r="I9" s="11">
        <v>163115248.00229999</v>
      </c>
    </row>
    <row r="10" spans="1:9" ht="12" customHeight="1" x14ac:dyDescent="0.25">
      <c r="A10" s="2" t="str">
        <f>"Jan "&amp;RIGHT(A6,4)</f>
        <v>Jan 2025</v>
      </c>
      <c r="B10" s="11">
        <v>662.03</v>
      </c>
      <c r="C10" s="11">
        <v>44887.12</v>
      </c>
      <c r="D10" s="11">
        <v>45549.15</v>
      </c>
      <c r="E10" s="11" t="s">
        <v>417</v>
      </c>
      <c r="F10" s="11" t="s">
        <v>417</v>
      </c>
      <c r="G10" s="11">
        <v>45549.15</v>
      </c>
      <c r="H10" s="11">
        <v>128668908.83</v>
      </c>
      <c r="I10" s="11">
        <v>128714457.98</v>
      </c>
    </row>
    <row r="11" spans="1:9" ht="12" customHeight="1" x14ac:dyDescent="0.25">
      <c r="A11" s="2" t="str">
        <f>"Feb "&amp;RIGHT(A6,4)</f>
        <v>Feb 2025</v>
      </c>
      <c r="B11" s="11">
        <v>728.30499999999995</v>
      </c>
      <c r="C11" s="11" t="s">
        <v>417</v>
      </c>
      <c r="D11" s="11">
        <v>728.30499999999995</v>
      </c>
      <c r="E11" s="11" t="s">
        <v>417</v>
      </c>
      <c r="F11" s="11" t="s">
        <v>417</v>
      </c>
      <c r="G11" s="11">
        <v>728.30499999999995</v>
      </c>
      <c r="H11" s="11">
        <v>96539729.920000002</v>
      </c>
      <c r="I11" s="11">
        <v>96540458.224999994</v>
      </c>
    </row>
    <row r="12" spans="1:9" ht="12" customHeight="1" x14ac:dyDescent="0.25">
      <c r="A12" s="2" t="str">
        <f>"Mar "&amp;RIGHT(A6,4)</f>
        <v>Mar 2025</v>
      </c>
      <c r="B12" s="11">
        <v>854.75</v>
      </c>
      <c r="C12" s="11" t="s">
        <v>417</v>
      </c>
      <c r="D12" s="11">
        <v>854.75</v>
      </c>
      <c r="E12" s="11" t="s">
        <v>417</v>
      </c>
      <c r="F12" s="11" t="s">
        <v>417</v>
      </c>
      <c r="G12" s="11">
        <v>854.75</v>
      </c>
      <c r="H12" s="11">
        <v>95781082.329999998</v>
      </c>
      <c r="I12" s="11">
        <v>95781937.079999998</v>
      </c>
    </row>
    <row r="13" spans="1:9" ht="12" customHeight="1" x14ac:dyDescent="0.25">
      <c r="A13" s="2" t="str">
        <f>"Apr "&amp;RIGHT(A6,4)</f>
        <v>Apr 2025</v>
      </c>
      <c r="B13" s="11">
        <v>728.72</v>
      </c>
      <c r="C13" s="11">
        <v>24570</v>
      </c>
      <c r="D13" s="11">
        <v>25298.720000000001</v>
      </c>
      <c r="E13" s="11" t="s">
        <v>417</v>
      </c>
      <c r="F13" s="11" t="s">
        <v>417</v>
      </c>
      <c r="G13" s="11">
        <v>25298.720000000001</v>
      </c>
      <c r="H13" s="11">
        <v>95445488.760000005</v>
      </c>
      <c r="I13" s="11">
        <v>95470787.480000004</v>
      </c>
    </row>
    <row r="14" spans="1:9" ht="12" customHeight="1" x14ac:dyDescent="0.25">
      <c r="A14" s="2" t="str">
        <f>"May "&amp;RIGHT(A6,4)</f>
        <v>May 2025</v>
      </c>
      <c r="B14" s="11">
        <v>595.04499999999996</v>
      </c>
      <c r="C14" s="11" t="s">
        <v>417</v>
      </c>
      <c r="D14" s="11">
        <v>595.04499999999996</v>
      </c>
      <c r="E14" s="11" t="s">
        <v>417</v>
      </c>
      <c r="F14" s="11" t="s">
        <v>417</v>
      </c>
      <c r="G14" s="11">
        <v>595.04499999999996</v>
      </c>
      <c r="H14" s="11">
        <v>108990524.45</v>
      </c>
      <c r="I14" s="11">
        <v>108991119.495</v>
      </c>
    </row>
    <row r="15" spans="1:9" ht="12" customHeight="1" x14ac:dyDescent="0.25">
      <c r="A15" s="2" t="str">
        <f>"Jun "&amp;RIGHT(A6,4)</f>
        <v>Jun 2025</v>
      </c>
      <c r="B15" s="11">
        <v>582.505</v>
      </c>
      <c r="C15" s="11" t="s">
        <v>417</v>
      </c>
      <c r="D15" s="11">
        <v>582.505</v>
      </c>
      <c r="E15" s="11" t="s">
        <v>417</v>
      </c>
      <c r="F15" s="11" t="s">
        <v>417</v>
      </c>
      <c r="G15" s="11">
        <v>582.505</v>
      </c>
      <c r="H15" s="11">
        <v>124713650.67</v>
      </c>
      <c r="I15" s="11">
        <v>124714233.175</v>
      </c>
    </row>
    <row r="16" spans="1:9" ht="12" customHeight="1" x14ac:dyDescent="0.25">
      <c r="A16" s="2" t="str">
        <f>"Jul "&amp;RIGHT(A6,4)</f>
        <v>Jul 2025</v>
      </c>
      <c r="B16" s="11">
        <v>746.70500000000004</v>
      </c>
      <c r="C16" s="11">
        <v>24570</v>
      </c>
      <c r="D16" s="11">
        <v>25316.705000000002</v>
      </c>
      <c r="E16" s="11" t="s">
        <v>417</v>
      </c>
      <c r="F16" s="11" t="s">
        <v>417</v>
      </c>
      <c r="G16" s="11">
        <v>25316.705000000002</v>
      </c>
      <c r="H16" s="11">
        <v>119218623.29000001</v>
      </c>
      <c r="I16" s="11">
        <v>119243939.995</v>
      </c>
    </row>
    <row r="17" spans="1:9" ht="12" customHeight="1" x14ac:dyDescent="0.25">
      <c r="A17" s="2" t="str">
        <f>"Aug "&amp;RIGHT(A6,4)</f>
        <v>Aug 2025</v>
      </c>
      <c r="B17" s="11">
        <v>486.7</v>
      </c>
      <c r="C17" s="11" t="s">
        <v>417</v>
      </c>
      <c r="D17" s="11">
        <v>486.7</v>
      </c>
      <c r="E17" s="11" t="s">
        <v>417</v>
      </c>
      <c r="F17" s="11" t="s">
        <v>417</v>
      </c>
      <c r="G17" s="11">
        <v>486.7</v>
      </c>
      <c r="H17" s="11">
        <v>116412085.78</v>
      </c>
      <c r="I17" s="11">
        <v>116412572.48</v>
      </c>
    </row>
    <row r="18" spans="1:9" ht="12" customHeight="1" x14ac:dyDescent="0.25">
      <c r="A18" s="2" t="str">
        <f>"Sep "&amp;RIGHT(A6,4)</f>
        <v>Sep 2025</v>
      </c>
      <c r="B18" s="11">
        <v>459.22500000000002</v>
      </c>
      <c r="C18" s="11" t="s">
        <v>417</v>
      </c>
      <c r="D18" s="11">
        <v>459.22500000000002</v>
      </c>
      <c r="E18" s="11" t="s">
        <v>417</v>
      </c>
      <c r="F18" s="11" t="s">
        <v>417</v>
      </c>
      <c r="G18" s="11">
        <v>459.22500000000002</v>
      </c>
      <c r="H18" s="11">
        <v>113647034.42</v>
      </c>
      <c r="I18" s="11">
        <v>113647493.645</v>
      </c>
    </row>
    <row r="19" spans="1:9" ht="12" customHeight="1" x14ac:dyDescent="0.25">
      <c r="A19" s="12" t="s">
        <v>55</v>
      </c>
      <c r="B19" s="13">
        <v>8576.2222000000002</v>
      </c>
      <c r="C19" s="13">
        <v>441218.38</v>
      </c>
      <c r="D19" s="13">
        <v>449794.60220000002</v>
      </c>
      <c r="E19" s="13" t="s">
        <v>417</v>
      </c>
      <c r="F19" s="13" t="s">
        <v>417</v>
      </c>
      <c r="G19" s="13">
        <v>550378.22219999996</v>
      </c>
      <c r="H19" s="13">
        <v>1536320290.6400001</v>
      </c>
      <c r="I19" s="13">
        <v>1536870668.8622</v>
      </c>
    </row>
    <row r="20" spans="1:9" ht="12" customHeight="1" x14ac:dyDescent="0.25">
      <c r="A20" s="14" t="s">
        <v>419</v>
      </c>
      <c r="B20" s="15">
        <v>6301.0871999999999</v>
      </c>
      <c r="C20" s="15">
        <v>416648.38</v>
      </c>
      <c r="D20" s="15">
        <v>422949.46720000001</v>
      </c>
      <c r="E20" s="15" t="s">
        <v>417</v>
      </c>
      <c r="F20" s="15" t="s">
        <v>417</v>
      </c>
      <c r="G20" s="15">
        <v>523533.08720000001</v>
      </c>
      <c r="H20" s="15">
        <v>1062328896.48</v>
      </c>
      <c r="I20" s="15">
        <v>1062852429.5671999</v>
      </c>
    </row>
    <row r="21" spans="1:9" ht="12" customHeight="1" x14ac:dyDescent="0.25">
      <c r="A21" s="3" t="str">
        <f>"FY "&amp;RIGHT(A6,4)+1</f>
        <v>FY 2026</v>
      </c>
    </row>
    <row r="22" spans="1:9" ht="12" customHeight="1" x14ac:dyDescent="0.25">
      <c r="A22" s="2" t="str">
        <f>"Oct "&amp;RIGHT(A6,4)</f>
        <v>Oct 2025</v>
      </c>
      <c r="B22" s="11">
        <v>282.60000000000002</v>
      </c>
      <c r="C22" s="11" t="s">
        <v>417</v>
      </c>
      <c r="D22" s="11">
        <v>282.60000000000002</v>
      </c>
      <c r="E22" s="11" t="s">
        <v>417</v>
      </c>
      <c r="F22" s="11" t="s">
        <v>417</v>
      </c>
      <c r="G22" s="11">
        <v>1858773.31</v>
      </c>
      <c r="H22" s="11">
        <v>126911137.54000001</v>
      </c>
      <c r="I22" s="11">
        <v>128769910.84999999</v>
      </c>
    </row>
    <row r="23" spans="1:9" ht="12" customHeight="1" x14ac:dyDescent="0.25">
      <c r="A23" s="2" t="str">
        <f>"Nov "&amp;RIGHT(A6,4)</f>
        <v>Nov 2025</v>
      </c>
      <c r="B23" s="11">
        <v>404.27499999999998</v>
      </c>
      <c r="C23" s="11">
        <v>68518.2</v>
      </c>
      <c r="D23" s="11">
        <v>68922.475000000006</v>
      </c>
      <c r="E23" s="11" t="s">
        <v>417</v>
      </c>
      <c r="F23" s="11" t="s">
        <v>417</v>
      </c>
      <c r="G23" s="11">
        <v>2179926.1850000001</v>
      </c>
      <c r="H23" s="11">
        <v>122544453.75</v>
      </c>
      <c r="I23" s="11">
        <v>124724379.935</v>
      </c>
    </row>
    <row r="24" spans="1:9" ht="12" customHeight="1" x14ac:dyDescent="0.25">
      <c r="A24" s="2" t="str">
        <f>"Dec "&amp;RIGHT(A6,4)</f>
        <v>Dec 2025</v>
      </c>
      <c r="B24" s="11">
        <v>482.77499999999998</v>
      </c>
      <c r="C24" s="11" t="s">
        <v>417</v>
      </c>
      <c r="D24" s="11">
        <v>482.77499999999998</v>
      </c>
      <c r="E24" s="11" t="s">
        <v>417</v>
      </c>
      <c r="F24" s="11" t="s">
        <v>417</v>
      </c>
      <c r="G24" s="11">
        <v>1581453.115</v>
      </c>
      <c r="H24" s="11">
        <v>102404438.45</v>
      </c>
      <c r="I24" s="11">
        <v>103985891.565</v>
      </c>
    </row>
    <row r="25" spans="1:9" ht="12" customHeight="1" x14ac:dyDescent="0.25">
      <c r="A25" s="2" t="str">
        <f>"Jan "&amp;RIGHT(A6,4)+1</f>
        <v>Jan 2026</v>
      </c>
      <c r="B25" s="11">
        <v>3.9249999999999998</v>
      </c>
      <c r="C25" s="11" t="s">
        <v>417</v>
      </c>
      <c r="D25" s="11">
        <v>3.9249999999999998</v>
      </c>
      <c r="E25" s="11" t="s">
        <v>417</v>
      </c>
      <c r="F25" s="11" t="s">
        <v>417</v>
      </c>
      <c r="G25" s="11">
        <v>3.9249999999999998</v>
      </c>
      <c r="H25" s="11">
        <v>63552194.670000002</v>
      </c>
      <c r="I25" s="11">
        <v>63552198.594999999</v>
      </c>
    </row>
    <row r="26" spans="1:9" ht="12" customHeight="1" x14ac:dyDescent="0.25">
      <c r="A26" s="2" t="str">
        <f>"Feb "&amp;RIGHT(A6,4)+1</f>
        <v>Feb 2026</v>
      </c>
      <c r="B26" s="11">
        <v>24</v>
      </c>
      <c r="C26" s="11" t="s">
        <v>417</v>
      </c>
      <c r="D26" s="11">
        <v>24</v>
      </c>
      <c r="E26" s="11" t="s">
        <v>417</v>
      </c>
      <c r="F26" s="11" t="s">
        <v>417</v>
      </c>
      <c r="G26" s="11">
        <v>24</v>
      </c>
      <c r="H26" s="11">
        <v>52970870.07</v>
      </c>
      <c r="I26" s="11">
        <v>52970894.07</v>
      </c>
    </row>
    <row r="27" spans="1:9" ht="12" customHeight="1" x14ac:dyDescent="0.25">
      <c r="A27" s="2" t="str">
        <f>"Mar "&amp;RIGHT(A6,4)+1</f>
        <v>Mar 2026</v>
      </c>
      <c r="B27" s="11">
        <v>144</v>
      </c>
      <c r="C27" s="11" t="s">
        <v>417</v>
      </c>
      <c r="D27" s="11">
        <v>144</v>
      </c>
      <c r="E27" s="11" t="s">
        <v>417</v>
      </c>
      <c r="F27" s="11" t="s">
        <v>417</v>
      </c>
      <c r="G27" s="11">
        <v>144</v>
      </c>
      <c r="H27" s="11">
        <v>55478274.869999997</v>
      </c>
      <c r="I27" s="11">
        <v>55478418.869999997</v>
      </c>
    </row>
    <row r="28" spans="1:9" ht="12" customHeight="1" x14ac:dyDescent="0.25">
      <c r="A28" s="2" t="str">
        <f>"Apr "&amp;RIGHT(A6,4)+1</f>
        <v>Apr 2026</v>
      </c>
      <c r="B28" s="11" t="s">
        <v>417</v>
      </c>
      <c r="C28" s="11" t="s">
        <v>417</v>
      </c>
      <c r="D28" s="11" t="s">
        <v>417</v>
      </c>
      <c r="E28" s="11" t="s">
        <v>417</v>
      </c>
      <c r="F28" s="11" t="s">
        <v>417</v>
      </c>
      <c r="G28" s="11" t="s">
        <v>417</v>
      </c>
      <c r="H28" s="11">
        <v>83295088.920000002</v>
      </c>
      <c r="I28" s="11">
        <v>83295088.920000002</v>
      </c>
    </row>
    <row r="29" spans="1:9" ht="12" customHeight="1" x14ac:dyDescent="0.25">
      <c r="A29" s="2" t="str">
        <f>"May "&amp;RIGHT(A6,4)+1</f>
        <v>May 2026</v>
      </c>
      <c r="B29" s="11" t="s">
        <v>417</v>
      </c>
      <c r="C29" s="11" t="s">
        <v>417</v>
      </c>
      <c r="D29" s="11" t="s">
        <v>417</v>
      </c>
      <c r="E29" s="11" t="s">
        <v>417</v>
      </c>
      <c r="F29" s="11" t="s">
        <v>417</v>
      </c>
      <c r="G29" s="11" t="s">
        <v>417</v>
      </c>
      <c r="H29" s="11">
        <v>114913902.16</v>
      </c>
      <c r="I29" s="11">
        <v>114913902.16</v>
      </c>
    </row>
    <row r="30" spans="1:9" ht="12" customHeight="1" x14ac:dyDescent="0.25">
      <c r="A30" s="2" t="str">
        <f>"Jun "&amp;RIGHT(A6,4)+1</f>
        <v>Jun 2026</v>
      </c>
      <c r="B30" s="11" t="s">
        <v>417</v>
      </c>
      <c r="C30" s="11" t="s">
        <v>417</v>
      </c>
      <c r="D30" s="11" t="s">
        <v>417</v>
      </c>
      <c r="E30" s="11" t="s">
        <v>417</v>
      </c>
      <c r="F30" s="11" t="s">
        <v>417</v>
      </c>
      <c r="G30" s="11" t="s">
        <v>417</v>
      </c>
      <c r="H30" s="11" t="s">
        <v>417</v>
      </c>
      <c r="I30" s="11" t="s">
        <v>417</v>
      </c>
    </row>
    <row r="31" spans="1:9" ht="12" customHeight="1" x14ac:dyDescent="0.25">
      <c r="A31" s="2" t="str">
        <f>"Jul "&amp;RIGHT(A6,4)+1</f>
        <v>Jul 2026</v>
      </c>
      <c r="B31" s="11" t="s">
        <v>417</v>
      </c>
      <c r="C31" s="11" t="s">
        <v>417</v>
      </c>
      <c r="D31" s="11" t="s">
        <v>417</v>
      </c>
      <c r="E31" s="11" t="s">
        <v>417</v>
      </c>
      <c r="F31" s="11" t="s">
        <v>417</v>
      </c>
      <c r="G31" s="11" t="s">
        <v>417</v>
      </c>
      <c r="H31" s="11" t="s">
        <v>417</v>
      </c>
      <c r="I31" s="11" t="s">
        <v>417</v>
      </c>
    </row>
    <row r="32" spans="1:9" ht="12" customHeight="1" x14ac:dyDescent="0.25">
      <c r="A32" s="2" t="str">
        <f>"Aug "&amp;RIGHT(A6,4)+1</f>
        <v>Aug 2026</v>
      </c>
      <c r="B32" s="11" t="s">
        <v>417</v>
      </c>
      <c r="C32" s="11" t="s">
        <v>417</v>
      </c>
      <c r="D32" s="11" t="s">
        <v>417</v>
      </c>
      <c r="E32" s="11" t="s">
        <v>417</v>
      </c>
      <c r="F32" s="11" t="s">
        <v>417</v>
      </c>
      <c r="G32" s="11" t="s">
        <v>417</v>
      </c>
      <c r="H32" s="11" t="s">
        <v>417</v>
      </c>
      <c r="I32" s="11" t="s">
        <v>417</v>
      </c>
    </row>
    <row r="33" spans="1:10" ht="12" customHeight="1" x14ac:dyDescent="0.25">
      <c r="A33" s="2" t="str">
        <f>"Sep "&amp;RIGHT(A6,4)+1</f>
        <v>Sep 2026</v>
      </c>
      <c r="B33" s="11" t="s">
        <v>417</v>
      </c>
      <c r="C33" s="11" t="s">
        <v>417</v>
      </c>
      <c r="D33" s="11" t="s">
        <v>417</v>
      </c>
      <c r="E33" s="11" t="s">
        <v>417</v>
      </c>
      <c r="F33" s="11" t="s">
        <v>417</v>
      </c>
      <c r="G33" s="11" t="s">
        <v>417</v>
      </c>
      <c r="H33" s="11" t="s">
        <v>417</v>
      </c>
      <c r="I33" s="11" t="s">
        <v>417</v>
      </c>
    </row>
    <row r="34" spans="1:10" ht="12" customHeight="1" x14ac:dyDescent="0.25">
      <c r="A34" s="12" t="s">
        <v>55</v>
      </c>
      <c r="B34" s="13">
        <v>1341.575</v>
      </c>
      <c r="C34" s="13">
        <v>68518.2</v>
      </c>
      <c r="D34" s="13">
        <v>69859.774999999994</v>
      </c>
      <c r="E34" s="13" t="s">
        <v>417</v>
      </c>
      <c r="F34" s="13" t="s">
        <v>417</v>
      </c>
      <c r="G34" s="13">
        <v>5620324.5350000001</v>
      </c>
      <c r="H34" s="13">
        <v>722070360.42999995</v>
      </c>
      <c r="I34" s="13">
        <v>727690684.96500003</v>
      </c>
    </row>
    <row r="35" spans="1:10" ht="12" customHeight="1" x14ac:dyDescent="0.25">
      <c r="A35" s="14" t="str">
        <f>"Total "&amp;MID(A20,7,LEN(A20)-13)&amp;" Months"</f>
        <v>Total 8 Months</v>
      </c>
      <c r="B35" s="15">
        <v>1341.575</v>
      </c>
      <c r="C35" s="15">
        <v>68518.2</v>
      </c>
      <c r="D35" s="15">
        <v>69859.774999999994</v>
      </c>
      <c r="E35" s="15" t="s">
        <v>417</v>
      </c>
      <c r="F35" s="15" t="s">
        <v>417</v>
      </c>
      <c r="G35" s="15">
        <v>5620324.5350000001</v>
      </c>
      <c r="H35" s="15">
        <v>722070360.42999995</v>
      </c>
      <c r="I35" s="15">
        <v>727690684.96500003</v>
      </c>
    </row>
    <row r="36" spans="1:10" ht="12" customHeight="1" x14ac:dyDescent="0.25">
      <c r="A36" s="116"/>
      <c r="B36" s="116"/>
      <c r="C36" s="116"/>
      <c r="D36" s="116"/>
      <c r="E36" s="116"/>
      <c r="F36" s="116"/>
      <c r="G36" s="116"/>
      <c r="H36" s="116"/>
      <c r="I36" s="116"/>
      <c r="J36" s="116"/>
    </row>
    <row r="37" spans="1:10" ht="70.05" customHeight="1" x14ac:dyDescent="0.25">
      <c r="A37" s="89" t="s">
        <v>382</v>
      </c>
      <c r="B37" s="89"/>
      <c r="C37" s="89"/>
      <c r="D37" s="89"/>
      <c r="E37" s="89"/>
      <c r="F37" s="89"/>
      <c r="G37" s="89"/>
      <c r="H37" s="89"/>
      <c r="I37" s="89"/>
      <c r="J37" s="89"/>
    </row>
  </sheetData>
  <mergeCells count="12">
    <mergeCell ref="A37:J37"/>
    <mergeCell ref="A1:H1"/>
    <mergeCell ref="A2:H2"/>
    <mergeCell ref="A3:A4"/>
    <mergeCell ref="B3:D3"/>
    <mergeCell ref="E3:E4"/>
    <mergeCell ref="F3:F4"/>
    <mergeCell ref="G3:G4"/>
    <mergeCell ref="H3:H4"/>
    <mergeCell ref="I3:I4"/>
    <mergeCell ref="B5:I5"/>
    <mergeCell ref="A36:J36"/>
  </mergeCells>
  <phoneticPr fontId="0" type="noConversion"/>
  <pageMargins left="0.75" right="0.5" top="0.75" bottom="0.5" header="0.5" footer="0.25"/>
  <pageSetup orientation="landscape"/>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pageSetUpPr fitToPage="1"/>
  </sheetPr>
  <dimension ref="A1:J37"/>
  <sheetViews>
    <sheetView showGridLines="0" zoomScaleNormal="100" workbookViewId="0">
      <selection sqref="A1:I1"/>
    </sheetView>
  </sheetViews>
  <sheetFormatPr defaultRowHeight="13.2" x14ac:dyDescent="0.25"/>
  <cols>
    <col min="1" max="5" width="11.44140625" customWidth="1"/>
    <col min="6" max="7" width="12.21875" customWidth="1"/>
    <col min="8" max="8" width="12.44140625" customWidth="1"/>
    <col min="9" max="9" width="11.44140625" customWidth="1"/>
    <col min="10" max="10" width="12.5546875" bestFit="1" customWidth="1"/>
  </cols>
  <sheetData>
    <row r="1" spans="1:10" ht="12" customHeight="1" x14ac:dyDescent="0.25">
      <c r="A1" s="79" t="s">
        <v>439</v>
      </c>
      <c r="B1" s="79"/>
      <c r="C1" s="79"/>
      <c r="D1" s="79"/>
      <c r="E1" s="79"/>
      <c r="F1" s="79"/>
      <c r="G1" s="79"/>
      <c r="H1" s="79"/>
      <c r="I1" s="79"/>
      <c r="J1" s="75">
        <v>46248</v>
      </c>
    </row>
    <row r="2" spans="1:10" ht="12" customHeight="1" x14ac:dyDescent="0.25">
      <c r="A2" s="81" t="s">
        <v>315</v>
      </c>
      <c r="B2" s="81"/>
      <c r="C2" s="81"/>
      <c r="D2" s="81"/>
      <c r="E2" s="81"/>
      <c r="F2" s="81"/>
      <c r="G2" s="81"/>
      <c r="H2" s="81"/>
      <c r="I2" s="81"/>
      <c r="J2" s="1"/>
    </row>
    <row r="3" spans="1:10" ht="24" customHeight="1" x14ac:dyDescent="0.25">
      <c r="A3" s="83" t="s">
        <v>50</v>
      </c>
      <c r="B3" s="87" t="s">
        <v>194</v>
      </c>
      <c r="C3" s="86"/>
      <c r="D3" s="87" t="s">
        <v>56</v>
      </c>
      <c r="E3" s="86"/>
      <c r="F3" s="85" t="s">
        <v>195</v>
      </c>
      <c r="G3" s="85" t="s">
        <v>327</v>
      </c>
      <c r="H3" s="85" t="s">
        <v>57</v>
      </c>
      <c r="I3" s="85" t="s">
        <v>326</v>
      </c>
      <c r="J3" s="90" t="s">
        <v>58</v>
      </c>
    </row>
    <row r="4" spans="1:10" ht="24" customHeight="1" x14ac:dyDescent="0.25">
      <c r="A4" s="84"/>
      <c r="B4" s="10" t="s">
        <v>59</v>
      </c>
      <c r="C4" s="10" t="s">
        <v>60</v>
      </c>
      <c r="D4" s="10" t="s">
        <v>61</v>
      </c>
      <c r="E4" s="10" t="s">
        <v>201</v>
      </c>
      <c r="F4" s="86"/>
      <c r="G4" s="88"/>
      <c r="H4" s="86"/>
      <c r="I4" s="86"/>
      <c r="J4" s="87"/>
    </row>
    <row r="5" spans="1:10" ht="12" customHeight="1" x14ac:dyDescent="0.25">
      <c r="A5" s="1"/>
      <c r="B5" s="78" t="str">
        <f>REPT("-",17)&amp;" Number "&amp;REPT("-",17)</f>
        <v>----------------- Number -----------------</v>
      </c>
      <c r="C5" s="78"/>
      <c r="D5" s="78" t="str">
        <f>REPT("-",67)&amp;" Dollars "&amp;REPT("-",67)</f>
        <v>------------------------------------------------------------------- Dollars -------------------------------------------------------------------</v>
      </c>
      <c r="E5" s="78"/>
      <c r="F5" s="78"/>
      <c r="G5" s="78"/>
      <c r="H5" s="78"/>
      <c r="I5" s="78"/>
      <c r="J5" s="78"/>
    </row>
    <row r="6" spans="1:10" ht="12" customHeight="1" x14ac:dyDescent="0.25">
      <c r="A6" s="3" t="s">
        <v>418</v>
      </c>
    </row>
    <row r="7" spans="1:10" ht="12" customHeight="1" x14ac:dyDescent="0.25">
      <c r="A7" s="2" t="str">
        <f>"Oct "&amp;RIGHT(A6,4)-1</f>
        <v>Oct 2024</v>
      </c>
      <c r="B7" s="11">
        <v>23015135</v>
      </c>
      <c r="C7" s="11">
        <v>43254113</v>
      </c>
      <c r="D7" s="16">
        <v>196.63120000000001</v>
      </c>
      <c r="E7" s="11">
        <v>8505108295</v>
      </c>
      <c r="F7" s="11" t="s">
        <v>417</v>
      </c>
      <c r="G7" s="11" t="s">
        <v>417</v>
      </c>
      <c r="H7" s="11" t="s">
        <v>417</v>
      </c>
      <c r="I7" s="11">
        <v>33997833</v>
      </c>
      <c r="J7" s="11">
        <v>8539106128</v>
      </c>
    </row>
    <row r="8" spans="1:10" ht="12" customHeight="1" x14ac:dyDescent="0.25">
      <c r="A8" s="2" t="str">
        <f>"Nov "&amp;RIGHT(A6,4)-1</f>
        <v>Nov 2024</v>
      </c>
      <c r="B8" s="11">
        <v>22926387</v>
      </c>
      <c r="C8" s="11">
        <v>43015342</v>
      </c>
      <c r="D8" s="16">
        <v>194.35990000000001</v>
      </c>
      <c r="E8" s="11">
        <v>8360458085</v>
      </c>
      <c r="F8" s="11" t="s">
        <v>417</v>
      </c>
      <c r="G8" s="11" t="s">
        <v>417</v>
      </c>
      <c r="H8" s="11" t="s">
        <v>417</v>
      </c>
      <c r="I8" s="11">
        <v>33997833</v>
      </c>
      <c r="J8" s="11">
        <v>8394455918</v>
      </c>
    </row>
    <row r="9" spans="1:10" ht="12" customHeight="1" x14ac:dyDescent="0.25">
      <c r="A9" s="2" t="str">
        <f>"Dec "&amp;RIGHT(A6,4)-1</f>
        <v>Dec 2024</v>
      </c>
      <c r="B9" s="11">
        <v>22902352</v>
      </c>
      <c r="C9" s="11">
        <v>42957219</v>
      </c>
      <c r="D9" s="16">
        <v>191.09289999999999</v>
      </c>
      <c r="E9" s="11">
        <v>8208820790</v>
      </c>
      <c r="F9" s="11">
        <v>1238806088</v>
      </c>
      <c r="G9" s="11">
        <v>86600821</v>
      </c>
      <c r="H9" s="11">
        <v>102068812</v>
      </c>
      <c r="I9" s="11">
        <v>33997833</v>
      </c>
      <c r="J9" s="11">
        <v>9670294344</v>
      </c>
    </row>
    <row r="10" spans="1:10" ht="12" customHeight="1" x14ac:dyDescent="0.25">
      <c r="A10" s="2" t="str">
        <f>"Jan "&amp;RIGHT(A6,4)</f>
        <v>Jan 2025</v>
      </c>
      <c r="B10" s="11">
        <v>22705980</v>
      </c>
      <c r="C10" s="11">
        <v>42819184</v>
      </c>
      <c r="D10" s="16">
        <v>185.9419</v>
      </c>
      <c r="E10" s="11">
        <v>7961880220</v>
      </c>
      <c r="F10" s="11" t="s">
        <v>417</v>
      </c>
      <c r="G10" s="11" t="s">
        <v>417</v>
      </c>
      <c r="H10" s="11" t="s">
        <v>417</v>
      </c>
      <c r="I10" s="11">
        <v>33997833</v>
      </c>
      <c r="J10" s="11">
        <v>7995878053</v>
      </c>
    </row>
    <row r="11" spans="1:10" ht="12" customHeight="1" x14ac:dyDescent="0.25">
      <c r="A11" s="2" t="str">
        <f>"Feb "&amp;RIGHT(A6,4)</f>
        <v>Feb 2025</v>
      </c>
      <c r="B11" s="11">
        <v>22600349</v>
      </c>
      <c r="C11" s="11">
        <v>42180556</v>
      </c>
      <c r="D11" s="16">
        <v>187.453</v>
      </c>
      <c r="E11" s="11">
        <v>7906873382</v>
      </c>
      <c r="F11" s="11" t="s">
        <v>417</v>
      </c>
      <c r="G11" s="11" t="s">
        <v>417</v>
      </c>
      <c r="H11" s="11" t="s">
        <v>417</v>
      </c>
      <c r="I11" s="11">
        <v>33997833</v>
      </c>
      <c r="J11" s="11">
        <v>7940871215</v>
      </c>
    </row>
    <row r="12" spans="1:10" ht="12" customHeight="1" x14ac:dyDescent="0.25">
      <c r="A12" s="2" t="str">
        <f>"Mar "&amp;RIGHT(A6,4)</f>
        <v>Mar 2025</v>
      </c>
      <c r="B12" s="11">
        <v>22633964</v>
      </c>
      <c r="C12" s="11">
        <v>42193871</v>
      </c>
      <c r="D12" s="16">
        <v>188.0804</v>
      </c>
      <c r="E12" s="11">
        <v>7935840025</v>
      </c>
      <c r="F12" s="11">
        <v>1245577822</v>
      </c>
      <c r="G12" s="11">
        <v>84067353</v>
      </c>
      <c r="H12" s="11">
        <v>78973412</v>
      </c>
      <c r="I12" s="11">
        <v>33997833</v>
      </c>
      <c r="J12" s="11">
        <v>9378456445</v>
      </c>
    </row>
    <row r="13" spans="1:10" ht="12" customHeight="1" x14ac:dyDescent="0.25">
      <c r="A13" s="2" t="str">
        <f>"Apr "&amp;RIGHT(A6,4)</f>
        <v>Apr 2025</v>
      </c>
      <c r="B13" s="11">
        <v>22531012</v>
      </c>
      <c r="C13" s="11">
        <v>42353149</v>
      </c>
      <c r="D13" s="16">
        <v>186.83279999999999</v>
      </c>
      <c r="E13" s="11">
        <v>7912957747</v>
      </c>
      <c r="F13" s="11" t="s">
        <v>417</v>
      </c>
      <c r="G13" s="11" t="s">
        <v>417</v>
      </c>
      <c r="H13" s="11" t="s">
        <v>417</v>
      </c>
      <c r="I13" s="11">
        <v>33997833</v>
      </c>
      <c r="J13" s="11">
        <v>7946955580</v>
      </c>
    </row>
    <row r="14" spans="1:10" ht="12" customHeight="1" x14ac:dyDescent="0.25">
      <c r="A14" s="2" t="str">
        <f>"May "&amp;RIGHT(A6,4)</f>
        <v>May 2025</v>
      </c>
      <c r="B14" s="11">
        <v>22492408</v>
      </c>
      <c r="C14" s="11">
        <v>42248301</v>
      </c>
      <c r="D14" s="16">
        <v>186.1891</v>
      </c>
      <c r="E14" s="11">
        <v>7866174476</v>
      </c>
      <c r="F14" s="11" t="s">
        <v>417</v>
      </c>
      <c r="G14" s="11" t="s">
        <v>417</v>
      </c>
      <c r="H14" s="11" t="s">
        <v>417</v>
      </c>
      <c r="I14" s="11">
        <v>33997833</v>
      </c>
      <c r="J14" s="11">
        <v>7900172309</v>
      </c>
    </row>
    <row r="15" spans="1:10" ht="12" customHeight="1" x14ac:dyDescent="0.25">
      <c r="A15" s="2" t="str">
        <f>"Jun "&amp;RIGHT(A6,4)</f>
        <v>Jun 2025</v>
      </c>
      <c r="B15" s="11">
        <v>22387591</v>
      </c>
      <c r="C15" s="11">
        <v>42084880</v>
      </c>
      <c r="D15" s="16">
        <v>185.1814</v>
      </c>
      <c r="E15" s="11">
        <v>7793337293</v>
      </c>
      <c r="F15" s="11">
        <v>1305920179</v>
      </c>
      <c r="G15" s="11">
        <v>90273510</v>
      </c>
      <c r="H15" s="11">
        <v>110784300</v>
      </c>
      <c r="I15" s="11">
        <v>33997833</v>
      </c>
      <c r="J15" s="11">
        <v>9334313115</v>
      </c>
    </row>
    <row r="16" spans="1:10" ht="12" customHeight="1" x14ac:dyDescent="0.25">
      <c r="A16" s="2" t="str">
        <f>"Jul "&amp;RIGHT(A6,4)</f>
        <v>Jul 2025</v>
      </c>
      <c r="B16" s="11">
        <v>22349187</v>
      </c>
      <c r="C16" s="11">
        <v>42012830</v>
      </c>
      <c r="D16" s="16">
        <v>186.07499999999999</v>
      </c>
      <c r="E16" s="11">
        <v>7817538088</v>
      </c>
      <c r="F16" s="11" t="s">
        <v>417</v>
      </c>
      <c r="G16" s="11" t="s">
        <v>417</v>
      </c>
      <c r="H16" s="11" t="s">
        <v>417</v>
      </c>
      <c r="I16" s="11">
        <v>33997833</v>
      </c>
      <c r="J16" s="11">
        <v>7851535921</v>
      </c>
    </row>
    <row r="17" spans="1:10" ht="12" customHeight="1" x14ac:dyDescent="0.25">
      <c r="A17" s="2" t="str">
        <f>"Aug "&amp;RIGHT(A6,4)</f>
        <v>Aug 2025</v>
      </c>
      <c r="B17" s="11">
        <v>22251078</v>
      </c>
      <c r="C17" s="11">
        <v>41836900</v>
      </c>
      <c r="D17" s="16">
        <v>186.09870000000001</v>
      </c>
      <c r="E17" s="11">
        <v>7785792762</v>
      </c>
      <c r="F17" s="11" t="s">
        <v>417</v>
      </c>
      <c r="G17" s="11" t="s">
        <v>417</v>
      </c>
      <c r="H17" s="11" t="s">
        <v>417</v>
      </c>
      <c r="I17" s="11">
        <v>33997833</v>
      </c>
      <c r="J17" s="11">
        <v>7819790595</v>
      </c>
    </row>
    <row r="18" spans="1:10" ht="12" customHeight="1" x14ac:dyDescent="0.25">
      <c r="A18" s="2" t="str">
        <f>"Sep "&amp;RIGHT(A6,4)</f>
        <v>Sep 2025</v>
      </c>
      <c r="B18" s="11">
        <v>22167323</v>
      </c>
      <c r="C18" s="11">
        <v>41633090</v>
      </c>
      <c r="D18" s="16">
        <v>185.20339999999999</v>
      </c>
      <c r="E18" s="11">
        <v>7710590239</v>
      </c>
      <c r="F18" s="11">
        <v>1714676380</v>
      </c>
      <c r="G18" s="11">
        <v>202687989</v>
      </c>
      <c r="H18" s="11">
        <v>143764795</v>
      </c>
      <c r="I18" s="11">
        <v>33997837</v>
      </c>
      <c r="J18" s="11">
        <v>9805717240</v>
      </c>
    </row>
    <row r="19" spans="1:10" ht="12" customHeight="1" x14ac:dyDescent="0.25">
      <c r="A19" s="12" t="s">
        <v>55</v>
      </c>
      <c r="B19" s="13">
        <v>22580230.5</v>
      </c>
      <c r="C19" s="13">
        <v>42382452.916699998</v>
      </c>
      <c r="D19" s="17">
        <v>188.29599999999999</v>
      </c>
      <c r="E19" s="13">
        <v>95765371402</v>
      </c>
      <c r="F19" s="13">
        <v>5504980469</v>
      </c>
      <c r="G19" s="13">
        <v>463629673</v>
      </c>
      <c r="H19" s="13">
        <v>435591319</v>
      </c>
      <c r="I19" s="13">
        <v>407974000</v>
      </c>
      <c r="J19" s="13">
        <v>102577546863</v>
      </c>
    </row>
    <row r="20" spans="1:10" ht="12" customHeight="1" x14ac:dyDescent="0.25">
      <c r="A20" s="14" t="s">
        <v>419</v>
      </c>
      <c r="B20" s="15">
        <v>22725948.375</v>
      </c>
      <c r="C20" s="15">
        <v>42627716.875</v>
      </c>
      <c r="D20" s="18">
        <v>189.6011</v>
      </c>
      <c r="E20" s="15">
        <v>64658113020</v>
      </c>
      <c r="F20" s="15">
        <v>2484383910</v>
      </c>
      <c r="G20" s="15">
        <v>170668174</v>
      </c>
      <c r="H20" s="15">
        <v>181042224</v>
      </c>
      <c r="I20" s="15">
        <v>271982664</v>
      </c>
      <c r="J20" s="15">
        <v>67766189992</v>
      </c>
    </row>
    <row r="21" spans="1:10" ht="12" customHeight="1" x14ac:dyDescent="0.25">
      <c r="A21" s="3" t="str">
        <f>"FY "&amp;RIGHT(A6,4)+1</f>
        <v>FY 2026</v>
      </c>
      <c r="B21" s="11"/>
      <c r="C21" s="11"/>
      <c r="D21" s="11"/>
      <c r="E21" s="11"/>
      <c r="F21" s="11"/>
      <c r="G21" s="11"/>
      <c r="H21" s="11"/>
      <c r="I21" s="11"/>
      <c r="J21" s="11"/>
    </row>
    <row r="22" spans="1:10" ht="12" customHeight="1" x14ac:dyDescent="0.25">
      <c r="A22" s="2" t="str">
        <f>"Oct "&amp;RIGHT(A6,4)</f>
        <v>Oct 2025</v>
      </c>
      <c r="B22" s="11">
        <v>21917314</v>
      </c>
      <c r="C22" s="11">
        <v>41096660</v>
      </c>
      <c r="D22" s="16">
        <v>189.96080000000001</v>
      </c>
      <c r="E22" s="11">
        <v>7806754292</v>
      </c>
      <c r="F22" s="11" t="s">
        <v>417</v>
      </c>
      <c r="G22" s="11" t="s">
        <v>417</v>
      </c>
      <c r="H22" s="11" t="s">
        <v>417</v>
      </c>
      <c r="I22" s="11" t="s">
        <v>417</v>
      </c>
      <c r="J22" s="11">
        <v>7806754292</v>
      </c>
    </row>
    <row r="23" spans="1:10" ht="12" customHeight="1" x14ac:dyDescent="0.25">
      <c r="A23" s="2" t="str">
        <f>"Nov "&amp;RIGHT(A6,4)</f>
        <v>Nov 2025</v>
      </c>
      <c r="B23" s="11">
        <v>21566734</v>
      </c>
      <c r="C23" s="11">
        <v>39999890</v>
      </c>
      <c r="D23" s="16">
        <v>192.21520000000001</v>
      </c>
      <c r="E23" s="11">
        <v>7688586176</v>
      </c>
      <c r="F23" s="11" t="s">
        <v>417</v>
      </c>
      <c r="G23" s="11" t="s">
        <v>417</v>
      </c>
      <c r="H23" s="11" t="s">
        <v>417</v>
      </c>
      <c r="I23" s="11" t="s">
        <v>417</v>
      </c>
      <c r="J23" s="11">
        <v>7688586176</v>
      </c>
    </row>
    <row r="24" spans="1:10" ht="12" customHeight="1" x14ac:dyDescent="0.25">
      <c r="A24" s="2" t="str">
        <f>"Dec "&amp;RIGHT(A6,4)</f>
        <v>Dec 2025</v>
      </c>
      <c r="B24" s="11">
        <v>21219357</v>
      </c>
      <c r="C24" s="11">
        <v>39207898</v>
      </c>
      <c r="D24" s="16">
        <v>191.09030000000001</v>
      </c>
      <c r="E24" s="11">
        <v>7492249108</v>
      </c>
      <c r="F24" s="11">
        <v>1143419354</v>
      </c>
      <c r="G24" s="11" t="s">
        <v>417</v>
      </c>
      <c r="H24" s="11">
        <v>92994484</v>
      </c>
      <c r="I24" s="11" t="s">
        <v>417</v>
      </c>
      <c r="J24" s="11">
        <v>8728662946</v>
      </c>
    </row>
    <row r="25" spans="1:10" ht="12" customHeight="1" x14ac:dyDescent="0.25">
      <c r="A25" s="2" t="str">
        <f>"Jan "&amp;RIGHT(A6,4)+1</f>
        <v>Jan 2026</v>
      </c>
      <c r="B25" s="11">
        <v>20884854</v>
      </c>
      <c r="C25" s="11">
        <v>38552133</v>
      </c>
      <c r="D25" s="16">
        <v>189.01009999999999</v>
      </c>
      <c r="E25" s="11">
        <v>7286742105</v>
      </c>
      <c r="F25" s="11" t="s">
        <v>417</v>
      </c>
      <c r="G25" s="11" t="s">
        <v>417</v>
      </c>
      <c r="H25" s="11" t="s">
        <v>417</v>
      </c>
      <c r="I25" s="11" t="s">
        <v>417</v>
      </c>
      <c r="J25" s="11">
        <v>7286742105</v>
      </c>
    </row>
    <row r="26" spans="1:10" ht="12" customHeight="1" x14ac:dyDescent="0.25">
      <c r="A26" s="2" t="str">
        <f>"Feb "&amp;RIGHT(A6,4)+1</f>
        <v>Feb 2026</v>
      </c>
      <c r="B26" s="11">
        <v>20584076</v>
      </c>
      <c r="C26" s="11">
        <v>37947123</v>
      </c>
      <c r="D26" s="16">
        <v>188.5549</v>
      </c>
      <c r="E26" s="11">
        <v>7155117628</v>
      </c>
      <c r="F26" s="11" t="s">
        <v>417</v>
      </c>
      <c r="G26" s="11" t="s">
        <v>417</v>
      </c>
      <c r="H26" s="11" t="s">
        <v>417</v>
      </c>
      <c r="I26" s="11" t="s">
        <v>417</v>
      </c>
      <c r="J26" s="11">
        <v>7155117628</v>
      </c>
    </row>
    <row r="27" spans="1:10" ht="12" customHeight="1" x14ac:dyDescent="0.25">
      <c r="A27" s="2" t="str">
        <f>"Mar "&amp;RIGHT(A6,4)+1</f>
        <v>Mar 2026</v>
      </c>
      <c r="B27" s="11">
        <v>20409459</v>
      </c>
      <c r="C27" s="11">
        <v>37531152</v>
      </c>
      <c r="D27" s="16">
        <v>187.77369999999999</v>
      </c>
      <c r="E27" s="11">
        <v>7047364203</v>
      </c>
      <c r="F27" s="11">
        <v>1272157672</v>
      </c>
      <c r="G27" s="11" t="s">
        <v>417</v>
      </c>
      <c r="H27" s="11">
        <v>98251579</v>
      </c>
      <c r="I27" s="11" t="s">
        <v>417</v>
      </c>
      <c r="J27" s="11">
        <v>8417773454</v>
      </c>
    </row>
    <row r="28" spans="1:10" ht="12" customHeight="1" x14ac:dyDescent="0.25">
      <c r="A28" s="2" t="str">
        <f>"Apr "&amp;RIGHT(A6,4)+1</f>
        <v>Apr 2026</v>
      </c>
      <c r="B28" s="11">
        <v>20166169</v>
      </c>
      <c r="C28" s="11">
        <v>37078596</v>
      </c>
      <c r="D28" s="16">
        <v>188.3175</v>
      </c>
      <c r="E28" s="11">
        <v>6982549405</v>
      </c>
      <c r="F28" s="11" t="s">
        <v>417</v>
      </c>
      <c r="G28" s="11" t="s">
        <v>417</v>
      </c>
      <c r="H28" s="11" t="s">
        <v>417</v>
      </c>
      <c r="I28" s="11" t="s">
        <v>417</v>
      </c>
      <c r="J28" s="11">
        <v>6982549405</v>
      </c>
    </row>
    <row r="29" spans="1:10" ht="12" customHeight="1" x14ac:dyDescent="0.25">
      <c r="A29" s="2" t="str">
        <f>"May "&amp;RIGHT(A6,4)+1</f>
        <v>May 2026</v>
      </c>
      <c r="B29" s="11">
        <v>19897321</v>
      </c>
      <c r="C29" s="11">
        <v>36562128</v>
      </c>
      <c r="D29" s="16">
        <v>187.48240000000001</v>
      </c>
      <c r="E29" s="11">
        <v>6854754033</v>
      </c>
      <c r="F29" s="11" t="s">
        <v>417</v>
      </c>
      <c r="G29" s="11" t="s">
        <v>417</v>
      </c>
      <c r="H29" s="11" t="s">
        <v>417</v>
      </c>
      <c r="I29" s="11" t="s">
        <v>417</v>
      </c>
      <c r="J29" s="11">
        <v>6854754033</v>
      </c>
    </row>
    <row r="30" spans="1:10" ht="12" customHeight="1" x14ac:dyDescent="0.25">
      <c r="A30" s="2" t="str">
        <f>"Jun "&amp;RIGHT(A6,4)+1</f>
        <v>Jun 2026</v>
      </c>
      <c r="B30" s="11" t="s">
        <v>417</v>
      </c>
      <c r="C30" s="11" t="s">
        <v>417</v>
      </c>
      <c r="D30" s="16" t="s">
        <v>417</v>
      </c>
      <c r="E30" s="11" t="s">
        <v>417</v>
      </c>
      <c r="F30" s="11" t="s">
        <v>417</v>
      </c>
      <c r="G30" s="11" t="s">
        <v>417</v>
      </c>
      <c r="H30" s="11" t="s">
        <v>417</v>
      </c>
      <c r="I30" s="11" t="s">
        <v>417</v>
      </c>
      <c r="J30" s="11" t="s">
        <v>417</v>
      </c>
    </row>
    <row r="31" spans="1:10" ht="12" customHeight="1" x14ac:dyDescent="0.25">
      <c r="A31" s="2" t="str">
        <f>"Jul "&amp;RIGHT(A6,4)+1</f>
        <v>Jul 2026</v>
      </c>
      <c r="B31" s="11" t="s">
        <v>417</v>
      </c>
      <c r="C31" s="11" t="s">
        <v>417</v>
      </c>
      <c r="D31" s="16" t="s">
        <v>417</v>
      </c>
      <c r="E31" s="11" t="s">
        <v>417</v>
      </c>
      <c r="F31" s="11" t="s">
        <v>417</v>
      </c>
      <c r="G31" s="11" t="s">
        <v>417</v>
      </c>
      <c r="H31" s="11" t="s">
        <v>417</v>
      </c>
      <c r="I31" s="11" t="s">
        <v>417</v>
      </c>
      <c r="J31" s="11" t="s">
        <v>417</v>
      </c>
    </row>
    <row r="32" spans="1:10" ht="12" customHeight="1" x14ac:dyDescent="0.25">
      <c r="A32" s="2" t="str">
        <f>"Aug "&amp;RIGHT(A6,4)+1</f>
        <v>Aug 2026</v>
      </c>
      <c r="B32" s="11" t="s">
        <v>417</v>
      </c>
      <c r="C32" s="11" t="s">
        <v>417</v>
      </c>
      <c r="D32" s="16" t="s">
        <v>417</v>
      </c>
      <c r="E32" s="11" t="s">
        <v>417</v>
      </c>
      <c r="F32" s="11" t="s">
        <v>417</v>
      </c>
      <c r="G32" s="11" t="s">
        <v>417</v>
      </c>
      <c r="H32" s="11" t="s">
        <v>417</v>
      </c>
      <c r="I32" s="11" t="s">
        <v>417</v>
      </c>
      <c r="J32" s="11" t="s">
        <v>417</v>
      </c>
    </row>
    <row r="33" spans="1:10" ht="12" customHeight="1" x14ac:dyDescent="0.25">
      <c r="A33" s="2" t="str">
        <f>"Sep "&amp;RIGHT(A6,4)+1</f>
        <v>Sep 2026</v>
      </c>
      <c r="B33" s="11" t="s">
        <v>417</v>
      </c>
      <c r="C33" s="11" t="s">
        <v>417</v>
      </c>
      <c r="D33" s="16" t="s">
        <v>417</v>
      </c>
      <c r="E33" s="11" t="s">
        <v>417</v>
      </c>
      <c r="F33" s="11" t="s">
        <v>417</v>
      </c>
      <c r="G33" s="11" t="s">
        <v>417</v>
      </c>
      <c r="H33" s="11" t="s">
        <v>417</v>
      </c>
      <c r="I33" s="11" t="s">
        <v>417</v>
      </c>
      <c r="J33" s="11" t="s">
        <v>417</v>
      </c>
    </row>
    <row r="34" spans="1:10" ht="12" customHeight="1" x14ac:dyDescent="0.25">
      <c r="A34" s="12" t="s">
        <v>55</v>
      </c>
      <c r="B34" s="13">
        <v>20830660.5</v>
      </c>
      <c r="C34" s="13">
        <v>38496947.5</v>
      </c>
      <c r="D34" s="17">
        <v>189.3466</v>
      </c>
      <c r="E34" s="13">
        <v>58314116950</v>
      </c>
      <c r="F34" s="13">
        <v>2415577026</v>
      </c>
      <c r="G34" s="13" t="s">
        <v>417</v>
      </c>
      <c r="H34" s="13">
        <v>191246063</v>
      </c>
      <c r="I34" s="13" t="s">
        <v>417</v>
      </c>
      <c r="J34" s="13">
        <v>60920940039</v>
      </c>
    </row>
    <row r="35" spans="1:10" ht="12" customHeight="1" x14ac:dyDescent="0.25">
      <c r="A35" s="14" t="str">
        <f>"Total "&amp;MID(A20,7,LEN(A20)-13)&amp;" Months"</f>
        <v>Total 8 Months</v>
      </c>
      <c r="B35" s="15">
        <v>20830660.5</v>
      </c>
      <c r="C35" s="15">
        <v>38496947.5</v>
      </c>
      <c r="D35" s="18">
        <v>189.3466</v>
      </c>
      <c r="E35" s="15">
        <v>58314116950</v>
      </c>
      <c r="F35" s="15">
        <v>2415577026</v>
      </c>
      <c r="G35" s="15" t="s">
        <v>417</v>
      </c>
      <c r="H35" s="15">
        <v>191246063</v>
      </c>
      <c r="I35" s="15" t="s">
        <v>417</v>
      </c>
      <c r="J35" s="15">
        <v>60920940039</v>
      </c>
    </row>
    <row r="36" spans="1:10" ht="12" customHeight="1" x14ac:dyDescent="0.25">
      <c r="A36" s="78"/>
      <c r="B36" s="78"/>
      <c r="C36" s="78"/>
      <c r="D36" s="78"/>
      <c r="E36" s="78"/>
      <c r="F36" s="78"/>
      <c r="G36" s="78"/>
      <c r="H36" s="78"/>
      <c r="I36" s="78"/>
      <c r="J36" s="78"/>
    </row>
    <row r="37" spans="1:10" ht="97.2" customHeight="1" x14ac:dyDescent="0.25">
      <c r="A37" s="89" t="s">
        <v>376</v>
      </c>
      <c r="B37" s="89"/>
      <c r="C37" s="89"/>
      <c r="D37" s="89"/>
      <c r="E37" s="89"/>
      <c r="F37" s="89"/>
      <c r="G37" s="89"/>
      <c r="H37" s="89"/>
      <c r="I37" s="89"/>
      <c r="J37" s="89"/>
    </row>
  </sheetData>
  <mergeCells count="14">
    <mergeCell ref="A1:I1"/>
    <mergeCell ref="A2:I2"/>
    <mergeCell ref="A3:A4"/>
    <mergeCell ref="B3:C3"/>
    <mergeCell ref="D3:E3"/>
    <mergeCell ref="A37:J37"/>
    <mergeCell ref="J3:J4"/>
    <mergeCell ref="B5:C5"/>
    <mergeCell ref="D5:J5"/>
    <mergeCell ref="A36:J36"/>
    <mergeCell ref="F3:F4"/>
    <mergeCell ref="H3:H4"/>
    <mergeCell ref="I3:I4"/>
    <mergeCell ref="G3:G4"/>
  </mergeCells>
  <phoneticPr fontId="0" type="noConversion"/>
  <pageMargins left="0.75" right="0.5" top="0.75" bottom="0.5" header="0.5" footer="0.25"/>
  <pageSetup scale="38"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1">
    <pageSetUpPr fitToPage="1"/>
  </sheetPr>
  <dimension ref="A1:G38"/>
  <sheetViews>
    <sheetView showGridLines="0" workbookViewId="0">
      <selection sqref="A1:F1"/>
    </sheetView>
  </sheetViews>
  <sheetFormatPr defaultRowHeight="13.2" x14ac:dyDescent="0.25"/>
  <cols>
    <col min="1" max="1" width="12.21875" customWidth="1"/>
    <col min="2" max="7" width="11.44140625" customWidth="1"/>
  </cols>
  <sheetData>
    <row r="1" spans="1:7" ht="12" customHeight="1" x14ac:dyDescent="0.25">
      <c r="A1" s="79" t="s">
        <v>439</v>
      </c>
      <c r="B1" s="79"/>
      <c r="C1" s="79"/>
      <c r="D1" s="79"/>
      <c r="E1" s="79"/>
      <c r="F1" s="79"/>
      <c r="G1" s="75">
        <v>46248</v>
      </c>
    </row>
    <row r="2" spans="1:7" ht="12" customHeight="1" x14ac:dyDescent="0.25">
      <c r="A2" s="81" t="s">
        <v>178</v>
      </c>
      <c r="B2" s="81"/>
      <c r="C2" s="81"/>
      <c r="D2" s="81"/>
      <c r="E2" s="81"/>
      <c r="F2" s="81"/>
      <c r="G2" s="1"/>
    </row>
    <row r="3" spans="1:7" ht="24" customHeight="1" x14ac:dyDescent="0.25">
      <c r="A3" s="83" t="s">
        <v>50</v>
      </c>
      <c r="B3" s="87" t="s">
        <v>179</v>
      </c>
      <c r="C3" s="87"/>
      <c r="D3" s="86"/>
      <c r="E3" s="87" t="s">
        <v>180</v>
      </c>
      <c r="F3" s="86"/>
      <c r="G3" s="90" t="s">
        <v>181</v>
      </c>
    </row>
    <row r="4" spans="1:7" ht="24" customHeight="1" x14ac:dyDescent="0.25">
      <c r="A4" s="83"/>
      <c r="B4" s="85" t="s">
        <v>182</v>
      </c>
      <c r="C4" s="85" t="s">
        <v>183</v>
      </c>
      <c r="D4" s="85" t="s">
        <v>55</v>
      </c>
      <c r="E4" s="85" t="s">
        <v>184</v>
      </c>
      <c r="F4" s="85" t="s">
        <v>249</v>
      </c>
      <c r="G4" s="90"/>
    </row>
    <row r="5" spans="1:7" ht="24" customHeight="1" x14ac:dyDescent="0.25">
      <c r="A5" s="84"/>
      <c r="B5" s="86"/>
      <c r="C5" s="86"/>
      <c r="D5" s="86"/>
      <c r="E5" s="86"/>
      <c r="F5" s="86"/>
      <c r="G5" s="87"/>
    </row>
    <row r="6" spans="1:7" ht="12" customHeight="1" x14ac:dyDescent="0.25">
      <c r="A6" s="1"/>
      <c r="B6" s="78" t="str">
        <f>REPT("-",64)&amp;" Dollars "&amp;REPT("-",64)</f>
        <v>---------------------------------------------------------------- Dollars ----------------------------------------------------------------</v>
      </c>
      <c r="C6" s="78"/>
      <c r="D6" s="78"/>
      <c r="E6" s="78"/>
      <c r="F6" s="78"/>
      <c r="G6" s="78"/>
    </row>
    <row r="7" spans="1:7" ht="12" customHeight="1" x14ac:dyDescent="0.25">
      <c r="A7" s="3" t="s">
        <v>418</v>
      </c>
    </row>
    <row r="8" spans="1:7" ht="12" customHeight="1" x14ac:dyDescent="0.25">
      <c r="A8" s="2" t="str">
        <f>"Oct "&amp;RIGHT(A7,4)-1</f>
        <v>Oct 2024</v>
      </c>
      <c r="B8" s="11">
        <v>258763434.6735</v>
      </c>
      <c r="C8" s="11" t="s">
        <v>417</v>
      </c>
      <c r="D8" s="11">
        <v>258763434.6735</v>
      </c>
      <c r="E8" s="11">
        <v>113115.56</v>
      </c>
      <c r="F8" s="11">
        <v>198144647.38999999</v>
      </c>
      <c r="G8" s="11">
        <v>457021197.62349999</v>
      </c>
    </row>
    <row r="9" spans="1:7" ht="12" customHeight="1" x14ac:dyDescent="0.25">
      <c r="A9" s="2" t="str">
        <f>"Nov "&amp;RIGHT(A7,4)-1</f>
        <v>Nov 2024</v>
      </c>
      <c r="B9" s="11">
        <v>197770685.99779999</v>
      </c>
      <c r="C9" s="11" t="s">
        <v>417</v>
      </c>
      <c r="D9" s="11">
        <v>197770685.99779999</v>
      </c>
      <c r="E9" s="11">
        <v>239313.86489999999</v>
      </c>
      <c r="F9" s="11">
        <v>175741344.49000001</v>
      </c>
      <c r="G9" s="11">
        <v>373751344.3527</v>
      </c>
    </row>
    <row r="10" spans="1:7" ht="12" customHeight="1" x14ac:dyDescent="0.25">
      <c r="A10" s="2" t="str">
        <f>"Dec "&amp;RIGHT(A7,4)-1</f>
        <v>Dec 2024</v>
      </c>
      <c r="B10" s="11">
        <v>196245813.1054</v>
      </c>
      <c r="C10" s="11" t="s">
        <v>417</v>
      </c>
      <c r="D10" s="11">
        <v>196245813.1054</v>
      </c>
      <c r="E10" s="11">
        <v>98077.692299999995</v>
      </c>
      <c r="F10" s="11">
        <v>163017170.31</v>
      </c>
      <c r="G10" s="11">
        <v>359361061.10769999</v>
      </c>
    </row>
    <row r="11" spans="1:7" ht="12" customHeight="1" x14ac:dyDescent="0.25">
      <c r="A11" s="2" t="str">
        <f>"Jan "&amp;RIGHT(A7,4)</f>
        <v>Jan 2025</v>
      </c>
      <c r="B11" s="11">
        <v>199323525.6428</v>
      </c>
      <c r="C11" s="11" t="s">
        <v>417</v>
      </c>
      <c r="D11" s="11">
        <v>199323525.6428</v>
      </c>
      <c r="E11" s="11">
        <v>45549.15</v>
      </c>
      <c r="F11" s="11">
        <v>128668908.83</v>
      </c>
      <c r="G11" s="11">
        <v>328037983.62279999</v>
      </c>
    </row>
    <row r="12" spans="1:7" ht="12" customHeight="1" x14ac:dyDescent="0.25">
      <c r="A12" s="2" t="str">
        <f>"Feb "&amp;RIGHT(A7,4)</f>
        <v>Feb 2025</v>
      </c>
      <c r="B12" s="11">
        <v>168261508.36570001</v>
      </c>
      <c r="C12" s="11" t="s">
        <v>417</v>
      </c>
      <c r="D12" s="11">
        <v>168261508.36570001</v>
      </c>
      <c r="E12" s="11">
        <v>728.30499999999995</v>
      </c>
      <c r="F12" s="11">
        <v>96539729.920000002</v>
      </c>
      <c r="G12" s="11">
        <v>264801966.5907</v>
      </c>
    </row>
    <row r="13" spans="1:7" ht="12" customHeight="1" x14ac:dyDescent="0.25">
      <c r="A13" s="2" t="str">
        <f>"Mar "&amp;RIGHT(A7,4)</f>
        <v>Mar 2025</v>
      </c>
      <c r="B13" s="11">
        <v>198250368.54620001</v>
      </c>
      <c r="C13" s="11" t="s">
        <v>417</v>
      </c>
      <c r="D13" s="11">
        <v>198250368.54620001</v>
      </c>
      <c r="E13" s="11">
        <v>854.75</v>
      </c>
      <c r="F13" s="11">
        <v>95781082.329999998</v>
      </c>
      <c r="G13" s="11">
        <v>294032305.62620002</v>
      </c>
    </row>
    <row r="14" spans="1:7" ht="12" customHeight="1" x14ac:dyDescent="0.25">
      <c r="A14" s="2" t="str">
        <f>"Apr "&amp;RIGHT(A7,4)</f>
        <v>Apr 2025</v>
      </c>
      <c r="B14" s="11">
        <v>116820699.5196</v>
      </c>
      <c r="C14" s="11" t="s">
        <v>417</v>
      </c>
      <c r="D14" s="11">
        <v>116820699.5196</v>
      </c>
      <c r="E14" s="11">
        <v>25298.720000000001</v>
      </c>
      <c r="F14" s="11">
        <v>95445488.760000005</v>
      </c>
      <c r="G14" s="11">
        <v>212291486.99959999</v>
      </c>
    </row>
    <row r="15" spans="1:7" ht="12" customHeight="1" x14ac:dyDescent="0.25">
      <c r="A15" s="2" t="str">
        <f>"May "&amp;RIGHT(A7,4)</f>
        <v>May 2025</v>
      </c>
      <c r="B15" s="11">
        <v>85138460.637600005</v>
      </c>
      <c r="C15" s="11" t="s">
        <v>417</v>
      </c>
      <c r="D15" s="11">
        <v>85138460.637600005</v>
      </c>
      <c r="E15" s="11">
        <v>595.04499999999996</v>
      </c>
      <c r="F15" s="11">
        <v>108990524.45</v>
      </c>
      <c r="G15" s="11">
        <v>194129580.13260001</v>
      </c>
    </row>
    <row r="16" spans="1:7" ht="12" customHeight="1" x14ac:dyDescent="0.25">
      <c r="A16" s="2" t="str">
        <f>"Jun "&amp;RIGHT(A7,4)</f>
        <v>Jun 2025</v>
      </c>
      <c r="B16" s="11">
        <v>114282999.51980001</v>
      </c>
      <c r="C16" s="11" t="s">
        <v>417</v>
      </c>
      <c r="D16" s="11">
        <v>114282999.51980001</v>
      </c>
      <c r="E16" s="11">
        <v>582.505</v>
      </c>
      <c r="F16" s="11">
        <v>124713650.67</v>
      </c>
      <c r="G16" s="11">
        <v>238997232.69479999</v>
      </c>
    </row>
    <row r="17" spans="1:7" ht="12" customHeight="1" x14ac:dyDescent="0.25">
      <c r="A17" s="2" t="str">
        <f>"Jul "&amp;RIGHT(A7,4)</f>
        <v>Jul 2025</v>
      </c>
      <c r="B17" s="11">
        <v>212993439.6627</v>
      </c>
      <c r="C17" s="11" t="s">
        <v>417</v>
      </c>
      <c r="D17" s="11">
        <v>212993439.6627</v>
      </c>
      <c r="E17" s="11">
        <v>25316.705000000002</v>
      </c>
      <c r="F17" s="11">
        <v>119218623.29000001</v>
      </c>
      <c r="G17" s="11">
        <v>332237379.6577</v>
      </c>
    </row>
    <row r="18" spans="1:7" ht="12" customHeight="1" x14ac:dyDescent="0.25">
      <c r="A18" s="2" t="str">
        <f>"Aug "&amp;RIGHT(A7,4)</f>
        <v>Aug 2025</v>
      </c>
      <c r="B18" s="11">
        <v>223987313.68630001</v>
      </c>
      <c r="C18" s="11" t="s">
        <v>417</v>
      </c>
      <c r="D18" s="11">
        <v>223987313.68630001</v>
      </c>
      <c r="E18" s="11">
        <v>486.7</v>
      </c>
      <c r="F18" s="11">
        <v>116412085.78</v>
      </c>
      <c r="G18" s="11">
        <v>340399886.1663</v>
      </c>
    </row>
    <row r="19" spans="1:7" ht="12" customHeight="1" x14ac:dyDescent="0.25">
      <c r="A19" s="2" t="str">
        <f>"Sep "&amp;RIGHT(A7,4)</f>
        <v>Sep 2025</v>
      </c>
      <c r="B19" s="11">
        <v>262096552.34509999</v>
      </c>
      <c r="C19" s="11" t="s">
        <v>417</v>
      </c>
      <c r="D19" s="11">
        <v>262096552.34509999</v>
      </c>
      <c r="E19" s="11">
        <v>459.22500000000002</v>
      </c>
      <c r="F19" s="11">
        <v>113647034.42</v>
      </c>
      <c r="G19" s="11">
        <v>375744045.99010003</v>
      </c>
    </row>
    <row r="20" spans="1:7" ht="12" customHeight="1" x14ac:dyDescent="0.25">
      <c r="A20" s="12" t="s">
        <v>55</v>
      </c>
      <c r="B20" s="13">
        <v>2233934801.7024999</v>
      </c>
      <c r="C20" s="13" t="s">
        <v>417</v>
      </c>
      <c r="D20" s="13">
        <v>2233934801.7024999</v>
      </c>
      <c r="E20" s="13">
        <v>550378.22219999996</v>
      </c>
      <c r="F20" s="13">
        <v>1536320290.6400001</v>
      </c>
      <c r="G20" s="13">
        <v>3770805470.5647001</v>
      </c>
    </row>
    <row r="21" spans="1:7" ht="12" customHeight="1" x14ac:dyDescent="0.25">
      <c r="A21" s="14" t="s">
        <v>419</v>
      </c>
      <c r="B21" s="15">
        <v>1420574496.4886</v>
      </c>
      <c r="C21" s="15" t="s">
        <v>417</v>
      </c>
      <c r="D21" s="15">
        <v>1420574496.4886</v>
      </c>
      <c r="E21" s="15">
        <v>523533.08720000001</v>
      </c>
      <c r="F21" s="15">
        <v>1062328896.48</v>
      </c>
      <c r="G21" s="15">
        <v>2483426926.0558</v>
      </c>
    </row>
    <row r="22" spans="1:7" ht="12" customHeight="1" x14ac:dyDescent="0.25">
      <c r="A22" s="3" t="str">
        <f>"FY "&amp;RIGHT(A7,4)+1</f>
        <v>FY 2026</v>
      </c>
    </row>
    <row r="23" spans="1:7" ht="12" customHeight="1" x14ac:dyDescent="0.25">
      <c r="A23" s="2" t="str">
        <f>"Oct "&amp;RIGHT(A7,4)</f>
        <v>Oct 2025</v>
      </c>
      <c r="B23" s="11">
        <v>272127185.48970002</v>
      </c>
      <c r="C23" s="11" t="s">
        <v>417</v>
      </c>
      <c r="D23" s="11">
        <v>272127185.48970002</v>
      </c>
      <c r="E23" s="11">
        <v>1858773.31</v>
      </c>
      <c r="F23" s="11">
        <v>126911137.54000001</v>
      </c>
      <c r="G23" s="11">
        <v>400897096.33969998</v>
      </c>
    </row>
    <row r="24" spans="1:7" ht="12" customHeight="1" x14ac:dyDescent="0.25">
      <c r="A24" s="2" t="str">
        <f>"Nov "&amp;RIGHT(A7,4)</f>
        <v>Nov 2025</v>
      </c>
      <c r="B24" s="11">
        <v>212063043.10929999</v>
      </c>
      <c r="C24" s="11" t="s">
        <v>417</v>
      </c>
      <c r="D24" s="11">
        <v>212063043.10929999</v>
      </c>
      <c r="E24" s="11">
        <v>2179926.1850000001</v>
      </c>
      <c r="F24" s="11">
        <v>122544453.75</v>
      </c>
      <c r="G24" s="11">
        <v>336787423.04430002</v>
      </c>
    </row>
    <row r="25" spans="1:7" ht="12" customHeight="1" x14ac:dyDescent="0.25">
      <c r="A25" s="2" t="str">
        <f>"Dec "&amp;RIGHT(A7,4)</f>
        <v>Dec 2025</v>
      </c>
      <c r="B25" s="11">
        <v>201811568.73649999</v>
      </c>
      <c r="C25" s="11" t="s">
        <v>417</v>
      </c>
      <c r="D25" s="11">
        <v>201811568.73649999</v>
      </c>
      <c r="E25" s="11">
        <v>1581453.115</v>
      </c>
      <c r="F25" s="11">
        <v>102404438.45</v>
      </c>
      <c r="G25" s="11">
        <v>305797460.30150002</v>
      </c>
    </row>
    <row r="26" spans="1:7" ht="12" customHeight="1" x14ac:dyDescent="0.25">
      <c r="A26" s="2" t="str">
        <f>"Jan "&amp;RIGHT(A7,4)+1</f>
        <v>Jan 2026</v>
      </c>
      <c r="B26" s="11">
        <v>185670424.55450001</v>
      </c>
      <c r="C26" s="11" t="s">
        <v>417</v>
      </c>
      <c r="D26" s="11">
        <v>185670424.55450001</v>
      </c>
      <c r="E26" s="11">
        <v>3.9249999999999998</v>
      </c>
      <c r="F26" s="11">
        <v>63552194.670000002</v>
      </c>
      <c r="G26" s="11">
        <v>249222623.14950001</v>
      </c>
    </row>
    <row r="27" spans="1:7" ht="12" customHeight="1" x14ac:dyDescent="0.25">
      <c r="A27" s="2" t="str">
        <f>"Feb "&amp;RIGHT(A7,4)+1</f>
        <v>Feb 2026</v>
      </c>
      <c r="B27" s="11">
        <v>157088851.87090001</v>
      </c>
      <c r="C27" s="11" t="s">
        <v>417</v>
      </c>
      <c r="D27" s="11">
        <v>157088851.87090001</v>
      </c>
      <c r="E27" s="11">
        <v>24</v>
      </c>
      <c r="F27" s="11">
        <v>52970870.07</v>
      </c>
      <c r="G27" s="11">
        <v>210059745.9409</v>
      </c>
    </row>
    <row r="28" spans="1:7" ht="12" customHeight="1" x14ac:dyDescent="0.25">
      <c r="A28" s="2" t="str">
        <f>"Mar "&amp;RIGHT(A7,4)+1</f>
        <v>Mar 2026</v>
      </c>
      <c r="B28" s="11">
        <v>178214062.5634</v>
      </c>
      <c r="C28" s="11" t="s">
        <v>417</v>
      </c>
      <c r="D28" s="11">
        <v>178214062.5634</v>
      </c>
      <c r="E28" s="11">
        <v>144</v>
      </c>
      <c r="F28" s="11">
        <v>55478274.869999997</v>
      </c>
      <c r="G28" s="11">
        <v>233692481.43340001</v>
      </c>
    </row>
    <row r="29" spans="1:7" ht="12" customHeight="1" x14ac:dyDescent="0.25">
      <c r="A29" s="2" t="str">
        <f>"Apr "&amp;RIGHT(A7,4)+1</f>
        <v>Apr 2026</v>
      </c>
      <c r="B29" s="11">
        <v>122072349.2436</v>
      </c>
      <c r="C29" s="11" t="s">
        <v>417</v>
      </c>
      <c r="D29" s="11">
        <v>122072349.2436</v>
      </c>
      <c r="E29" s="11" t="s">
        <v>417</v>
      </c>
      <c r="F29" s="11">
        <v>83295088.920000002</v>
      </c>
      <c r="G29" s="11">
        <v>205367438.1636</v>
      </c>
    </row>
    <row r="30" spans="1:7" ht="12" customHeight="1" x14ac:dyDescent="0.25">
      <c r="A30" s="2" t="str">
        <f>"May "&amp;RIGHT(A7,4)+1</f>
        <v>May 2026</v>
      </c>
      <c r="B30" s="11">
        <v>87230530.5942</v>
      </c>
      <c r="C30" s="11" t="s">
        <v>417</v>
      </c>
      <c r="D30" s="11">
        <v>87230530.5942</v>
      </c>
      <c r="E30" s="11" t="s">
        <v>417</v>
      </c>
      <c r="F30" s="11">
        <v>114913902.16</v>
      </c>
      <c r="G30" s="11">
        <v>202144432.75420001</v>
      </c>
    </row>
    <row r="31" spans="1:7" ht="12" customHeight="1" x14ac:dyDescent="0.25">
      <c r="A31" s="2" t="str">
        <f>"Jun "&amp;RIGHT(A7,4)+1</f>
        <v>Jun 2026</v>
      </c>
      <c r="B31" s="11" t="s">
        <v>417</v>
      </c>
      <c r="C31" s="11" t="s">
        <v>417</v>
      </c>
      <c r="D31" s="11" t="s">
        <v>417</v>
      </c>
      <c r="E31" s="11" t="s">
        <v>417</v>
      </c>
      <c r="F31" s="11" t="s">
        <v>417</v>
      </c>
      <c r="G31" s="11" t="s">
        <v>417</v>
      </c>
    </row>
    <row r="32" spans="1:7" ht="12" customHeight="1" x14ac:dyDescent="0.25">
      <c r="A32" s="2" t="str">
        <f>"Jul "&amp;RIGHT(A7,4)+1</f>
        <v>Jul 2026</v>
      </c>
      <c r="B32" s="11" t="s">
        <v>417</v>
      </c>
      <c r="C32" s="11" t="s">
        <v>417</v>
      </c>
      <c r="D32" s="11" t="s">
        <v>417</v>
      </c>
      <c r="E32" s="11" t="s">
        <v>417</v>
      </c>
      <c r="F32" s="11" t="s">
        <v>417</v>
      </c>
      <c r="G32" s="11" t="s">
        <v>417</v>
      </c>
    </row>
    <row r="33" spans="1:7" ht="12" customHeight="1" x14ac:dyDescent="0.25">
      <c r="A33" s="2" t="str">
        <f>"Aug "&amp;RIGHT(A7,4)+1</f>
        <v>Aug 2026</v>
      </c>
      <c r="B33" s="11" t="s">
        <v>417</v>
      </c>
      <c r="C33" s="11" t="s">
        <v>417</v>
      </c>
      <c r="D33" s="11" t="s">
        <v>417</v>
      </c>
      <c r="E33" s="11" t="s">
        <v>417</v>
      </c>
      <c r="F33" s="11" t="s">
        <v>417</v>
      </c>
      <c r="G33" s="11" t="s">
        <v>417</v>
      </c>
    </row>
    <row r="34" spans="1:7" ht="12" customHeight="1" x14ac:dyDescent="0.25">
      <c r="A34" s="2" t="str">
        <f>"Sep "&amp;RIGHT(A7,4)+1</f>
        <v>Sep 2026</v>
      </c>
      <c r="B34" s="11" t="s">
        <v>417</v>
      </c>
      <c r="C34" s="11" t="s">
        <v>417</v>
      </c>
      <c r="D34" s="11" t="s">
        <v>417</v>
      </c>
      <c r="E34" s="11" t="s">
        <v>417</v>
      </c>
      <c r="F34" s="11" t="s">
        <v>417</v>
      </c>
      <c r="G34" s="11" t="s">
        <v>417</v>
      </c>
    </row>
    <row r="35" spans="1:7" ht="12" customHeight="1" x14ac:dyDescent="0.25">
      <c r="A35" s="12" t="s">
        <v>55</v>
      </c>
      <c r="B35" s="13">
        <v>1416278016.1621001</v>
      </c>
      <c r="C35" s="13" t="s">
        <v>417</v>
      </c>
      <c r="D35" s="13">
        <v>1416278016.1621001</v>
      </c>
      <c r="E35" s="13">
        <v>5620324.5350000001</v>
      </c>
      <c r="F35" s="13">
        <v>722070360.42999995</v>
      </c>
      <c r="G35" s="13">
        <v>2143968701.1271</v>
      </c>
    </row>
    <row r="36" spans="1:7" ht="12" customHeight="1" x14ac:dyDescent="0.25">
      <c r="A36" s="14" t="str">
        <f>"Total "&amp;MID(A21,7,LEN(A21)-13)&amp;" Months"</f>
        <v>Total 8 Months</v>
      </c>
      <c r="B36" s="15">
        <v>1416278016.1621001</v>
      </c>
      <c r="C36" s="15" t="s">
        <v>417</v>
      </c>
      <c r="D36" s="15">
        <v>1416278016.1621001</v>
      </c>
      <c r="E36" s="15">
        <v>5620324.5350000001</v>
      </c>
      <c r="F36" s="15">
        <v>722070360.42999995</v>
      </c>
      <c r="G36" s="15">
        <v>2143968701.1271</v>
      </c>
    </row>
    <row r="37" spans="1:7" ht="12" customHeight="1" x14ac:dyDescent="0.25">
      <c r="A37" s="78"/>
      <c r="B37" s="78"/>
      <c r="C37" s="78"/>
      <c r="D37" s="78"/>
      <c r="E37" s="78"/>
      <c r="F37" s="78"/>
      <c r="G37" s="78"/>
    </row>
    <row r="38" spans="1:7" ht="70.05" customHeight="1" x14ac:dyDescent="0.25">
      <c r="A38" s="89" t="s">
        <v>381</v>
      </c>
      <c r="B38" s="89"/>
      <c r="C38" s="89"/>
      <c r="D38" s="89"/>
      <c r="E38" s="89"/>
      <c r="F38" s="89"/>
      <c r="G38" s="89"/>
    </row>
  </sheetData>
  <mergeCells count="14">
    <mergeCell ref="A38:G38"/>
    <mergeCell ref="G3:G5"/>
    <mergeCell ref="B4:B5"/>
    <mergeCell ref="C4:C5"/>
    <mergeCell ref="D4:D5"/>
    <mergeCell ref="B6:G6"/>
    <mergeCell ref="A37:G37"/>
    <mergeCell ref="A1:F1"/>
    <mergeCell ref="A2:F2"/>
    <mergeCell ref="A3:A5"/>
    <mergeCell ref="B3:D3"/>
    <mergeCell ref="E3:F3"/>
    <mergeCell ref="E4:E5"/>
    <mergeCell ref="F4:F5"/>
  </mergeCells>
  <phoneticPr fontId="0" type="noConversion"/>
  <pageMargins left="0.75" right="0.5" top="0.75" bottom="0.5" header="0.5" footer="0.25"/>
  <pageSetup orientation="landscape"/>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2">
    <pageSetUpPr fitToPage="1"/>
  </sheetPr>
  <dimension ref="A1:H37"/>
  <sheetViews>
    <sheetView showGridLines="0" workbookViewId="0">
      <selection sqref="A1:G1"/>
    </sheetView>
  </sheetViews>
  <sheetFormatPr defaultRowHeight="13.2" x14ac:dyDescent="0.25"/>
  <cols>
    <col min="1" max="1" width="12.21875" customWidth="1"/>
    <col min="2" max="2" width="19.21875" bestFit="1" customWidth="1"/>
    <col min="3" max="8" width="11.44140625" customWidth="1"/>
  </cols>
  <sheetData>
    <row r="1" spans="1:8" ht="12" customHeight="1" x14ac:dyDescent="0.25">
      <c r="A1" s="79" t="s">
        <v>438</v>
      </c>
      <c r="B1" s="79"/>
      <c r="C1" s="79"/>
      <c r="D1" s="79"/>
      <c r="E1" s="79"/>
      <c r="F1" s="79"/>
      <c r="G1" s="79"/>
      <c r="H1" s="75">
        <v>46248</v>
      </c>
    </row>
    <row r="2" spans="1:8" ht="12" customHeight="1" x14ac:dyDescent="0.25">
      <c r="A2" s="81" t="s">
        <v>250</v>
      </c>
      <c r="B2" s="81"/>
      <c r="C2" s="81"/>
      <c r="D2" s="81"/>
      <c r="E2" s="81"/>
      <c r="F2" s="81"/>
      <c r="G2" s="81"/>
      <c r="H2" s="1"/>
    </row>
    <row r="3" spans="1:8" ht="24" customHeight="1" x14ac:dyDescent="0.25">
      <c r="A3" s="83" t="s">
        <v>50</v>
      </c>
      <c r="B3" s="85" t="s">
        <v>320</v>
      </c>
      <c r="C3" s="85" t="s">
        <v>259</v>
      </c>
      <c r="D3" s="87" t="s">
        <v>53</v>
      </c>
      <c r="E3" s="86"/>
      <c r="F3" s="87" t="s">
        <v>185</v>
      </c>
      <c r="G3" s="87"/>
      <c r="H3" s="87"/>
    </row>
    <row r="4" spans="1:8" ht="24" customHeight="1" x14ac:dyDescent="0.25">
      <c r="A4" s="84"/>
      <c r="B4" s="86"/>
      <c r="C4" s="86"/>
      <c r="D4" s="10" t="s">
        <v>251</v>
      </c>
      <c r="E4" s="10" t="s">
        <v>338</v>
      </c>
      <c r="F4" s="10" t="s">
        <v>370</v>
      </c>
      <c r="G4" s="10" t="s">
        <v>252</v>
      </c>
      <c r="H4" s="9" t="s">
        <v>55</v>
      </c>
    </row>
    <row r="5" spans="1:8" ht="12" customHeight="1" x14ac:dyDescent="0.25">
      <c r="A5" s="1"/>
      <c r="B5" s="78" t="str">
        <f>REPT("-",78)&amp;" Dollars "&amp;REPT("-",78)</f>
        <v>------------------------------------------------------------------------------ Dollars ------------------------------------------------------------------------------</v>
      </c>
      <c r="C5" s="78"/>
      <c r="D5" s="78"/>
      <c r="E5" s="78"/>
      <c r="F5" s="78"/>
      <c r="G5" s="78"/>
      <c r="H5" s="78"/>
    </row>
    <row r="6" spans="1:8" ht="12" customHeight="1" x14ac:dyDescent="0.25">
      <c r="A6" s="3" t="s">
        <v>418</v>
      </c>
    </row>
    <row r="7" spans="1:8" ht="12" customHeight="1" x14ac:dyDescent="0.25">
      <c r="A7" s="2" t="str">
        <f>"Oct "&amp;RIGHT(A6,4)-1</f>
        <v>Oct 2024</v>
      </c>
      <c r="B7" s="11">
        <v>8539106128</v>
      </c>
      <c r="C7" s="11" t="s">
        <v>417</v>
      </c>
      <c r="D7" s="11">
        <v>1206412049</v>
      </c>
      <c r="E7" s="11">
        <v>23640029.861499999</v>
      </c>
      <c r="F7" s="11">
        <v>7840552.2419999996</v>
      </c>
      <c r="G7" s="11">
        <v>112322.34</v>
      </c>
      <c r="H7" s="11">
        <v>7952874.5820000004</v>
      </c>
    </row>
    <row r="8" spans="1:8" ht="12" customHeight="1" x14ac:dyDescent="0.25">
      <c r="A8" s="2" t="str">
        <f>"Nov "&amp;RIGHT(A6,4)-1</f>
        <v>Nov 2024</v>
      </c>
      <c r="B8" s="11">
        <v>8394455918</v>
      </c>
      <c r="C8" s="11" t="s">
        <v>417</v>
      </c>
      <c r="D8" s="11">
        <v>601993892</v>
      </c>
      <c r="E8" s="11">
        <v>23617313.781399999</v>
      </c>
      <c r="F8" s="11">
        <v>7816431.8613</v>
      </c>
      <c r="G8" s="11">
        <v>157733.42000000001</v>
      </c>
      <c r="H8" s="11">
        <v>7974165.2812999999</v>
      </c>
    </row>
    <row r="9" spans="1:8" ht="12" customHeight="1" x14ac:dyDescent="0.25">
      <c r="A9" s="2" t="str">
        <f>"Dec "&amp;RIGHT(A6,4)-1</f>
        <v>Dec 2024</v>
      </c>
      <c r="B9" s="11">
        <v>9670294344</v>
      </c>
      <c r="C9" s="11">
        <v>10254443</v>
      </c>
      <c r="D9" s="11">
        <v>588481577</v>
      </c>
      <c r="E9" s="11">
        <v>22913652.0517</v>
      </c>
      <c r="F9" s="11">
        <v>14693635.716</v>
      </c>
      <c r="G9" s="11">
        <v>77135.5</v>
      </c>
      <c r="H9" s="11">
        <v>14770771.216</v>
      </c>
    </row>
    <row r="10" spans="1:8" ht="12" customHeight="1" x14ac:dyDescent="0.25">
      <c r="A10" s="2" t="str">
        <f>"Jan "&amp;RIGHT(A6,4)</f>
        <v>Jan 2025</v>
      </c>
      <c r="B10" s="11">
        <v>7995878053</v>
      </c>
      <c r="C10" s="11" t="s">
        <v>417</v>
      </c>
      <c r="D10" s="11">
        <v>594384108</v>
      </c>
      <c r="E10" s="11">
        <v>23061701.972899999</v>
      </c>
      <c r="F10" s="11">
        <v>8331152.9199000001</v>
      </c>
      <c r="G10" s="11">
        <v>44887.12</v>
      </c>
      <c r="H10" s="11">
        <v>8376040.0399000002</v>
      </c>
    </row>
    <row r="11" spans="1:8" ht="12" customHeight="1" x14ac:dyDescent="0.25">
      <c r="A11" s="2" t="str">
        <f>"Feb "&amp;RIGHT(A6,4)</f>
        <v>Feb 2025</v>
      </c>
      <c r="B11" s="11">
        <v>7940871215</v>
      </c>
      <c r="C11" s="11" t="s">
        <v>417</v>
      </c>
      <c r="D11" s="11">
        <v>566995368</v>
      </c>
      <c r="E11" s="11">
        <v>23199240.335299999</v>
      </c>
      <c r="F11" s="11">
        <v>7769969.1153999995</v>
      </c>
      <c r="G11" s="11" t="s">
        <v>417</v>
      </c>
      <c r="H11" s="11">
        <v>7769969.1153999995</v>
      </c>
    </row>
    <row r="12" spans="1:8" ht="12" customHeight="1" x14ac:dyDescent="0.25">
      <c r="A12" s="2" t="str">
        <f>"Mar "&amp;RIGHT(A6,4)</f>
        <v>Mar 2025</v>
      </c>
      <c r="B12" s="11">
        <v>9378456445</v>
      </c>
      <c r="C12" s="11">
        <v>5925816</v>
      </c>
      <c r="D12" s="11">
        <v>575755151</v>
      </c>
      <c r="E12" s="11">
        <v>23931240.005399998</v>
      </c>
      <c r="F12" s="11">
        <v>17962771.720800001</v>
      </c>
      <c r="G12" s="11" t="s">
        <v>417</v>
      </c>
      <c r="H12" s="11">
        <v>17962771.720800001</v>
      </c>
    </row>
    <row r="13" spans="1:8" ht="12" customHeight="1" x14ac:dyDescent="0.25">
      <c r="A13" s="2" t="str">
        <f>"Apr "&amp;RIGHT(A6,4)</f>
        <v>Apr 2025</v>
      </c>
      <c r="B13" s="11">
        <v>7946955580</v>
      </c>
      <c r="C13" s="11" t="s">
        <v>417</v>
      </c>
      <c r="D13" s="11">
        <v>605571684</v>
      </c>
      <c r="E13" s="11">
        <v>23467497.645500001</v>
      </c>
      <c r="F13" s="11">
        <v>8377958.6240999997</v>
      </c>
      <c r="G13" s="11">
        <v>129257.7</v>
      </c>
      <c r="H13" s="11">
        <v>8507216.3241000008</v>
      </c>
    </row>
    <row r="14" spans="1:8" ht="12" customHeight="1" x14ac:dyDescent="0.25">
      <c r="A14" s="2" t="str">
        <f>"May "&amp;RIGHT(A6,4)</f>
        <v>May 2025</v>
      </c>
      <c r="B14" s="11">
        <v>7900172309</v>
      </c>
      <c r="C14" s="11" t="s">
        <v>417</v>
      </c>
      <c r="D14" s="11">
        <v>577595103</v>
      </c>
      <c r="E14" s="11">
        <v>23530733.575599998</v>
      </c>
      <c r="F14" s="11">
        <v>8539480.3169999998</v>
      </c>
      <c r="G14" s="11" t="s">
        <v>417</v>
      </c>
      <c r="H14" s="11">
        <v>8539480.3169999998</v>
      </c>
    </row>
    <row r="15" spans="1:8" ht="12" customHeight="1" x14ac:dyDescent="0.25">
      <c r="A15" s="2" t="str">
        <f>"Jun "&amp;RIGHT(A6,4)</f>
        <v>Jun 2025</v>
      </c>
      <c r="B15" s="11">
        <v>9334313115</v>
      </c>
      <c r="C15" s="11">
        <v>16376792</v>
      </c>
      <c r="D15" s="11">
        <v>592079319</v>
      </c>
      <c r="E15" s="11">
        <v>23163139.802099999</v>
      </c>
      <c r="F15" s="11">
        <v>22608669.822700001</v>
      </c>
      <c r="G15" s="11" t="s">
        <v>417</v>
      </c>
      <c r="H15" s="11">
        <v>22608669.822700001</v>
      </c>
    </row>
    <row r="16" spans="1:8" ht="12" customHeight="1" x14ac:dyDescent="0.25">
      <c r="A16" s="2" t="str">
        <f>"Jul "&amp;RIGHT(A6,4)</f>
        <v>Jul 2025</v>
      </c>
      <c r="B16" s="11">
        <v>7851535921</v>
      </c>
      <c r="C16" s="11" t="s">
        <v>417</v>
      </c>
      <c r="D16" s="11">
        <v>585615087</v>
      </c>
      <c r="E16" s="11">
        <v>23425509.7663</v>
      </c>
      <c r="F16" s="11">
        <v>9025981.1764000002</v>
      </c>
      <c r="G16" s="11">
        <v>1991490.83</v>
      </c>
      <c r="H16" s="11">
        <v>11017472.0064</v>
      </c>
    </row>
    <row r="17" spans="1:8" ht="12" customHeight="1" x14ac:dyDescent="0.25">
      <c r="A17" s="2" t="str">
        <f>"Aug "&amp;RIGHT(A6,4)</f>
        <v>Aug 2025</v>
      </c>
      <c r="B17" s="11">
        <v>7819790595</v>
      </c>
      <c r="C17" s="11" t="s">
        <v>417</v>
      </c>
      <c r="D17" s="11">
        <v>575065348</v>
      </c>
      <c r="E17" s="11">
        <v>22694676.360599998</v>
      </c>
      <c r="F17" s="11">
        <v>9003689.3957000002</v>
      </c>
      <c r="G17" s="11">
        <v>24052.42</v>
      </c>
      <c r="H17" s="11">
        <v>9027741.8157000002</v>
      </c>
    </row>
    <row r="18" spans="1:8" ht="12" customHeight="1" x14ac:dyDescent="0.25">
      <c r="A18" s="2" t="str">
        <f>"Sep "&amp;RIGHT(A6,4)</f>
        <v>Sep 2025</v>
      </c>
      <c r="B18" s="11">
        <v>9805717240</v>
      </c>
      <c r="C18" s="11">
        <v>15159174</v>
      </c>
      <c r="D18" s="11">
        <v>723822513</v>
      </c>
      <c r="E18" s="11">
        <v>95406939.265900001</v>
      </c>
      <c r="F18" s="11">
        <v>52309502.184199996</v>
      </c>
      <c r="G18" s="11">
        <v>116319.53</v>
      </c>
      <c r="H18" s="11">
        <v>52425821.714199997</v>
      </c>
    </row>
    <row r="19" spans="1:8" ht="12" customHeight="1" x14ac:dyDescent="0.25">
      <c r="A19" s="12" t="s">
        <v>55</v>
      </c>
      <c r="B19" s="13">
        <v>102577546863</v>
      </c>
      <c r="C19" s="13">
        <v>47716225</v>
      </c>
      <c r="D19" s="13">
        <v>7793771199</v>
      </c>
      <c r="E19" s="13">
        <v>352051674.4242</v>
      </c>
      <c r="F19" s="13">
        <v>174279795.09549999</v>
      </c>
      <c r="G19" s="13">
        <v>2653198.86</v>
      </c>
      <c r="H19" s="13">
        <v>176932993.95550001</v>
      </c>
    </row>
    <row r="20" spans="1:8" ht="12" customHeight="1" x14ac:dyDescent="0.25">
      <c r="A20" s="14" t="s">
        <v>419</v>
      </c>
      <c r="B20" s="15">
        <v>67766189992</v>
      </c>
      <c r="C20" s="15">
        <v>16180259</v>
      </c>
      <c r="D20" s="15">
        <v>5317188932</v>
      </c>
      <c r="E20" s="15">
        <v>187361409.22929999</v>
      </c>
      <c r="F20" s="15">
        <v>81331952.516499996</v>
      </c>
      <c r="G20" s="15">
        <v>521336.08</v>
      </c>
      <c r="H20" s="15">
        <v>81853288.596499994</v>
      </c>
    </row>
    <row r="21" spans="1:8" ht="12" customHeight="1" x14ac:dyDescent="0.25">
      <c r="A21" s="3" t="str">
        <f>"FY "&amp;RIGHT(A6,4)+1</f>
        <v>FY 2026</v>
      </c>
    </row>
    <row r="22" spans="1:8" ht="12" customHeight="1" x14ac:dyDescent="0.25">
      <c r="A22" s="2" t="str">
        <f>"Oct "&amp;RIGHT(A6,4)</f>
        <v>Oct 2025</v>
      </c>
      <c r="B22" s="11">
        <v>7806754292</v>
      </c>
      <c r="C22" s="11" t="s">
        <v>417</v>
      </c>
      <c r="D22" s="11">
        <v>1113245041</v>
      </c>
      <c r="E22" s="11">
        <v>23215852.9285</v>
      </c>
      <c r="F22" s="11">
        <v>10071175.1362</v>
      </c>
      <c r="G22" s="11">
        <v>55295.4</v>
      </c>
      <c r="H22" s="11">
        <v>10126470.5362</v>
      </c>
    </row>
    <row r="23" spans="1:8" ht="12" customHeight="1" x14ac:dyDescent="0.25">
      <c r="A23" s="2" t="str">
        <f>"Nov "&amp;RIGHT(A6,4)</f>
        <v>Nov 2025</v>
      </c>
      <c r="B23" s="11">
        <v>7688586176</v>
      </c>
      <c r="C23" s="11" t="s">
        <v>417</v>
      </c>
      <c r="D23" s="11">
        <v>596260281</v>
      </c>
      <c r="E23" s="11">
        <v>23717999.003600001</v>
      </c>
      <c r="F23" s="11">
        <v>10160055.955700001</v>
      </c>
      <c r="G23" s="11">
        <v>68518.2</v>
      </c>
      <c r="H23" s="11">
        <v>10228574.1557</v>
      </c>
    </row>
    <row r="24" spans="1:8" ht="12" customHeight="1" x14ac:dyDescent="0.25">
      <c r="A24" s="2" t="str">
        <f>"Dec "&amp;RIGHT(A6,4)</f>
        <v>Dec 2025</v>
      </c>
      <c r="B24" s="11">
        <v>8728662946</v>
      </c>
      <c r="C24" s="11">
        <v>11170665</v>
      </c>
      <c r="D24" s="11">
        <v>627961416</v>
      </c>
      <c r="E24" s="11">
        <v>52301921.992399998</v>
      </c>
      <c r="F24" s="11">
        <v>20521612.189100001</v>
      </c>
      <c r="G24" s="11" t="s">
        <v>417</v>
      </c>
      <c r="H24" s="11">
        <v>20521612.189100001</v>
      </c>
    </row>
    <row r="25" spans="1:8" ht="12" customHeight="1" x14ac:dyDescent="0.25">
      <c r="A25" s="2" t="str">
        <f>"Jan "&amp;RIGHT(A6,4)+1</f>
        <v>Jan 2026</v>
      </c>
      <c r="B25" s="11">
        <v>7286742105</v>
      </c>
      <c r="C25" s="11" t="s">
        <v>417</v>
      </c>
      <c r="D25" s="11">
        <v>592265194</v>
      </c>
      <c r="E25" s="11">
        <v>22068874.421</v>
      </c>
      <c r="F25" s="11">
        <v>9343979.9535000008</v>
      </c>
      <c r="G25" s="11" t="s">
        <v>417</v>
      </c>
      <c r="H25" s="11">
        <v>9343979.9535000008</v>
      </c>
    </row>
    <row r="26" spans="1:8" ht="12" customHeight="1" x14ac:dyDescent="0.25">
      <c r="A26" s="2" t="str">
        <f>"Feb "&amp;RIGHT(A6,4)+1</f>
        <v>Feb 2026</v>
      </c>
      <c r="B26" s="11">
        <v>7155117628</v>
      </c>
      <c r="C26" s="11" t="s">
        <v>417</v>
      </c>
      <c r="D26" s="11">
        <v>545944824</v>
      </c>
      <c r="E26" s="11">
        <v>23212098.3178</v>
      </c>
      <c r="F26" s="11">
        <v>9307303.6181000005</v>
      </c>
      <c r="G26" s="11" t="s">
        <v>417</v>
      </c>
      <c r="H26" s="11">
        <v>9307303.6181000005</v>
      </c>
    </row>
    <row r="27" spans="1:8" ht="12" customHeight="1" x14ac:dyDescent="0.25">
      <c r="A27" s="2" t="str">
        <f>"Mar "&amp;RIGHT(A6,4)+1</f>
        <v>Mar 2026</v>
      </c>
      <c r="B27" s="11">
        <v>8417773454</v>
      </c>
      <c r="C27" s="11">
        <v>11579487</v>
      </c>
      <c r="D27" s="11">
        <v>592002214</v>
      </c>
      <c r="E27" s="11">
        <v>55526834.803099997</v>
      </c>
      <c r="F27" s="11">
        <v>20535846.585299999</v>
      </c>
      <c r="G27" s="11" t="s">
        <v>417</v>
      </c>
      <c r="H27" s="11">
        <v>20535846.585299999</v>
      </c>
    </row>
    <row r="28" spans="1:8" ht="12" customHeight="1" x14ac:dyDescent="0.25">
      <c r="A28" s="2" t="str">
        <f>"Apr "&amp;RIGHT(A6,4)+1</f>
        <v>Apr 2026</v>
      </c>
      <c r="B28" s="11">
        <v>6982549405</v>
      </c>
      <c r="C28" s="11" t="s">
        <v>417</v>
      </c>
      <c r="D28" s="11">
        <v>563181238</v>
      </c>
      <c r="E28" s="11">
        <v>23143266.447000001</v>
      </c>
      <c r="F28" s="11">
        <v>9471419.9265999999</v>
      </c>
      <c r="G28" s="11" t="s">
        <v>417</v>
      </c>
      <c r="H28" s="11">
        <v>9471419.9265999999</v>
      </c>
    </row>
    <row r="29" spans="1:8" ht="12" customHeight="1" x14ac:dyDescent="0.25">
      <c r="A29" s="2" t="str">
        <f>"May "&amp;RIGHT(A6,4)+1</f>
        <v>May 2026</v>
      </c>
      <c r="B29" s="11">
        <v>6854754033</v>
      </c>
      <c r="C29" s="11" t="s">
        <v>417</v>
      </c>
      <c r="D29" s="11">
        <v>558522683.85720003</v>
      </c>
      <c r="E29" s="11">
        <v>23501959.0266</v>
      </c>
      <c r="F29" s="11">
        <v>9223555.5375999995</v>
      </c>
      <c r="G29" s="11" t="s">
        <v>417</v>
      </c>
      <c r="H29" s="11">
        <v>9223555.5375999995</v>
      </c>
    </row>
    <row r="30" spans="1:8" ht="12" customHeight="1" x14ac:dyDescent="0.25">
      <c r="A30" s="2" t="str">
        <f>"Jun "&amp;RIGHT(A6,4)+1</f>
        <v>Jun 2026</v>
      </c>
      <c r="B30" s="11" t="s">
        <v>417</v>
      </c>
      <c r="C30" s="11" t="s">
        <v>417</v>
      </c>
      <c r="D30" s="11" t="s">
        <v>417</v>
      </c>
      <c r="E30" s="11" t="s">
        <v>417</v>
      </c>
      <c r="F30" s="11" t="s">
        <v>417</v>
      </c>
      <c r="G30" s="11" t="s">
        <v>417</v>
      </c>
      <c r="H30" s="11" t="s">
        <v>417</v>
      </c>
    </row>
    <row r="31" spans="1:8" ht="12" customHeight="1" x14ac:dyDescent="0.25">
      <c r="A31" s="2" t="str">
        <f>"Jul "&amp;RIGHT(A6,4)+1</f>
        <v>Jul 2026</v>
      </c>
      <c r="B31" s="11" t="s">
        <v>417</v>
      </c>
      <c r="C31" s="11" t="s">
        <v>417</v>
      </c>
      <c r="D31" s="11" t="s">
        <v>417</v>
      </c>
      <c r="E31" s="11" t="s">
        <v>417</v>
      </c>
      <c r="F31" s="11" t="s">
        <v>417</v>
      </c>
      <c r="G31" s="11" t="s">
        <v>417</v>
      </c>
      <c r="H31" s="11" t="s">
        <v>417</v>
      </c>
    </row>
    <row r="32" spans="1:8" ht="12" customHeight="1" x14ac:dyDescent="0.25">
      <c r="A32" s="2" t="str">
        <f>"Aug "&amp;RIGHT(A6,4)+1</f>
        <v>Aug 2026</v>
      </c>
      <c r="B32" s="11" t="s">
        <v>417</v>
      </c>
      <c r="C32" s="11" t="s">
        <v>417</v>
      </c>
      <c r="D32" s="11" t="s">
        <v>417</v>
      </c>
      <c r="E32" s="11" t="s">
        <v>417</v>
      </c>
      <c r="F32" s="11" t="s">
        <v>417</v>
      </c>
      <c r="G32" s="11" t="s">
        <v>417</v>
      </c>
      <c r="H32" s="11" t="s">
        <v>417</v>
      </c>
    </row>
    <row r="33" spans="1:8" ht="12" customHeight="1" x14ac:dyDescent="0.25">
      <c r="A33" s="2" t="str">
        <f>"Sep "&amp;RIGHT(A6,4)+1</f>
        <v>Sep 2026</v>
      </c>
      <c r="B33" s="11" t="s">
        <v>417</v>
      </c>
      <c r="C33" s="11" t="s">
        <v>417</v>
      </c>
      <c r="D33" s="11" t="s">
        <v>417</v>
      </c>
      <c r="E33" s="11" t="s">
        <v>417</v>
      </c>
      <c r="F33" s="11" t="s">
        <v>417</v>
      </c>
      <c r="G33" s="11" t="s">
        <v>417</v>
      </c>
      <c r="H33" s="11" t="s">
        <v>417</v>
      </c>
    </row>
    <row r="34" spans="1:8" ht="12" customHeight="1" x14ac:dyDescent="0.25">
      <c r="A34" s="12" t="s">
        <v>55</v>
      </c>
      <c r="B34" s="13">
        <v>60920940039</v>
      </c>
      <c r="C34" s="13">
        <v>22750152</v>
      </c>
      <c r="D34" s="13">
        <v>5189382891.8571997</v>
      </c>
      <c r="E34" s="13">
        <v>246688806.94</v>
      </c>
      <c r="F34" s="13">
        <v>98634948.902099997</v>
      </c>
      <c r="G34" s="13">
        <v>123813.6</v>
      </c>
      <c r="H34" s="13">
        <v>98758762.502100006</v>
      </c>
    </row>
    <row r="35" spans="1:8" ht="12" customHeight="1" x14ac:dyDescent="0.25">
      <c r="A35" s="14" t="str">
        <f>"Total "&amp;MID(A20,7,LEN(A20)-13)&amp;" Months"</f>
        <v>Total 8 Months</v>
      </c>
      <c r="B35" s="15">
        <v>60920940039</v>
      </c>
      <c r="C35" s="15">
        <v>22750152</v>
      </c>
      <c r="D35" s="15">
        <v>5189382891.8571997</v>
      </c>
      <c r="E35" s="15">
        <v>246688806.94</v>
      </c>
      <c r="F35" s="15">
        <v>98634948.902099997</v>
      </c>
      <c r="G35" s="15">
        <v>123813.6</v>
      </c>
      <c r="H35" s="15">
        <v>98758762.502100006</v>
      </c>
    </row>
    <row r="36" spans="1:8" ht="12" customHeight="1" x14ac:dyDescent="0.25">
      <c r="A36" s="78"/>
      <c r="B36" s="78"/>
      <c r="C36" s="78"/>
      <c r="D36" s="78"/>
      <c r="E36" s="78"/>
      <c r="F36" s="78"/>
      <c r="G36" s="78"/>
      <c r="H36" s="78"/>
    </row>
    <row r="37" spans="1:8" ht="84" customHeight="1" x14ac:dyDescent="0.25">
      <c r="A37" s="89" t="s">
        <v>380</v>
      </c>
      <c r="B37" s="89"/>
      <c r="C37" s="89"/>
      <c r="D37" s="89"/>
      <c r="E37" s="89"/>
      <c r="F37" s="89"/>
      <c r="G37" s="89"/>
      <c r="H37" s="89"/>
    </row>
  </sheetData>
  <mergeCells count="10">
    <mergeCell ref="A37:H37"/>
    <mergeCell ref="B5:H5"/>
    <mergeCell ref="A36:H36"/>
    <mergeCell ref="A1:G1"/>
    <mergeCell ref="A2:G2"/>
    <mergeCell ref="A3:A4"/>
    <mergeCell ref="C3:C4"/>
    <mergeCell ref="D3:E3"/>
    <mergeCell ref="F3:H3"/>
    <mergeCell ref="B3:B4"/>
  </mergeCells>
  <phoneticPr fontId="0" type="noConversion"/>
  <pageMargins left="0.75" right="0.5" top="0.75" bottom="0.5" header="0.5" footer="0.25"/>
  <pageSetup orientation="landscape"/>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3">
    <pageSetUpPr fitToPage="1"/>
  </sheetPr>
  <dimension ref="A1:I37"/>
  <sheetViews>
    <sheetView showGridLines="0" workbookViewId="0">
      <selection sqref="A1:H1"/>
    </sheetView>
  </sheetViews>
  <sheetFormatPr defaultRowHeight="13.2" x14ac:dyDescent="0.25"/>
  <cols>
    <col min="1" max="1" width="12.21875" customWidth="1"/>
    <col min="2" max="9" width="11.44140625" customWidth="1"/>
  </cols>
  <sheetData>
    <row r="1" spans="1:9" ht="12" customHeight="1" x14ac:dyDescent="0.25">
      <c r="A1" s="79" t="s">
        <v>438</v>
      </c>
      <c r="B1" s="79"/>
      <c r="C1" s="79"/>
      <c r="D1" s="79"/>
      <c r="E1" s="79"/>
      <c r="F1" s="79"/>
      <c r="G1" s="79"/>
      <c r="H1" s="79"/>
      <c r="I1" s="75">
        <v>46248</v>
      </c>
    </row>
    <row r="2" spans="1:9" ht="12" customHeight="1" x14ac:dyDescent="0.25">
      <c r="A2" s="81" t="s">
        <v>253</v>
      </c>
      <c r="B2" s="81"/>
      <c r="C2" s="81"/>
      <c r="D2" s="81"/>
      <c r="E2" s="81"/>
      <c r="F2" s="81"/>
      <c r="G2" s="81"/>
      <c r="H2" s="81"/>
      <c r="I2" s="1"/>
    </row>
    <row r="3" spans="1:9" ht="24" customHeight="1" x14ac:dyDescent="0.25">
      <c r="A3" s="83" t="s">
        <v>50</v>
      </c>
      <c r="B3" s="87" t="s">
        <v>254</v>
      </c>
      <c r="C3" s="87"/>
      <c r="D3" s="87"/>
      <c r="E3" s="87"/>
      <c r="F3" s="87"/>
      <c r="G3" s="87"/>
      <c r="H3" s="86"/>
      <c r="I3" s="90" t="s">
        <v>52</v>
      </c>
    </row>
    <row r="4" spans="1:9" ht="24" customHeight="1" x14ac:dyDescent="0.25">
      <c r="A4" s="84"/>
      <c r="B4" s="10" t="s">
        <v>186</v>
      </c>
      <c r="C4" s="10" t="s">
        <v>187</v>
      </c>
      <c r="D4" s="10" t="s">
        <v>188</v>
      </c>
      <c r="E4" s="10" t="s">
        <v>171</v>
      </c>
      <c r="F4" s="10" t="s">
        <v>189</v>
      </c>
      <c r="G4" s="10" t="s">
        <v>190</v>
      </c>
      <c r="H4" s="10" t="s">
        <v>55</v>
      </c>
      <c r="I4" s="87"/>
    </row>
    <row r="5" spans="1:9" ht="12" customHeight="1" x14ac:dyDescent="0.25">
      <c r="A5" s="1"/>
      <c r="B5" s="78" t="str">
        <f>REPT("-",90)&amp;" Dollars "&amp;REPT("-",90)</f>
        <v>------------------------------------------------------------------------------------------ Dollars ------------------------------------------------------------------------------------------</v>
      </c>
      <c r="C5" s="78"/>
      <c r="D5" s="78"/>
      <c r="E5" s="78"/>
      <c r="F5" s="78"/>
      <c r="G5" s="78"/>
      <c r="H5" s="78"/>
      <c r="I5" s="78"/>
    </row>
    <row r="6" spans="1:9" ht="12" customHeight="1" x14ac:dyDescent="0.25">
      <c r="A6" s="3" t="s">
        <v>418</v>
      </c>
    </row>
    <row r="7" spans="1:9" ht="12" customHeight="1" x14ac:dyDescent="0.25">
      <c r="A7" s="2" t="str">
        <f>"Oct "&amp;RIGHT(A6,4)-1</f>
        <v>Oct 2024</v>
      </c>
      <c r="B7" s="11">
        <v>2242758622.9699998</v>
      </c>
      <c r="C7" s="11" t="s">
        <v>417</v>
      </c>
      <c r="D7" s="11">
        <v>712095520.85000002</v>
      </c>
      <c r="E7" s="11">
        <v>387883485.20999998</v>
      </c>
      <c r="F7" s="11">
        <v>556347.93999999994</v>
      </c>
      <c r="G7" s="11" t="s">
        <v>417</v>
      </c>
      <c r="H7" s="11">
        <v>3343293976.9699998</v>
      </c>
      <c r="I7" s="11">
        <v>478650.8</v>
      </c>
    </row>
    <row r="8" spans="1:9" ht="12" customHeight="1" x14ac:dyDescent="0.25">
      <c r="A8" s="2" t="str">
        <f>"Nov "&amp;RIGHT(A6,4)-1</f>
        <v>Nov 2024</v>
      </c>
      <c r="B8" s="11">
        <v>1717289007.97</v>
      </c>
      <c r="C8" s="11" t="s">
        <v>417</v>
      </c>
      <c r="D8" s="11">
        <v>557818251.32000005</v>
      </c>
      <c r="E8" s="11">
        <v>311241482.48000002</v>
      </c>
      <c r="F8" s="11">
        <v>72573.600000000006</v>
      </c>
      <c r="G8" s="11" t="s">
        <v>417</v>
      </c>
      <c r="H8" s="11">
        <v>2586421315.3699999</v>
      </c>
      <c r="I8" s="11">
        <v>378887.96</v>
      </c>
    </row>
    <row r="9" spans="1:9" ht="12" customHeight="1" x14ac:dyDescent="0.25">
      <c r="A9" s="2" t="str">
        <f>"Dec "&amp;RIGHT(A6,4)-1</f>
        <v>Dec 2024</v>
      </c>
      <c r="B9" s="11">
        <v>1550099160.3399999</v>
      </c>
      <c r="C9" s="11" t="s">
        <v>417</v>
      </c>
      <c r="D9" s="11">
        <v>495032489.94999999</v>
      </c>
      <c r="E9" s="11">
        <v>372669617.10000002</v>
      </c>
      <c r="F9" s="11">
        <v>2859572.08</v>
      </c>
      <c r="G9" s="11">
        <v>148830366</v>
      </c>
      <c r="H9" s="11">
        <v>2569491205.4699998</v>
      </c>
      <c r="I9" s="11">
        <v>334721.40000000002</v>
      </c>
    </row>
    <row r="10" spans="1:9" ht="12" customHeight="1" x14ac:dyDescent="0.25">
      <c r="A10" s="2" t="str">
        <f>"Jan "&amp;RIGHT(A6,4)</f>
        <v>Jan 2025</v>
      </c>
      <c r="B10" s="11">
        <v>1798077065</v>
      </c>
      <c r="C10" s="11" t="s">
        <v>417</v>
      </c>
      <c r="D10" s="11">
        <v>553132356.5</v>
      </c>
      <c r="E10" s="11">
        <v>336182160.82999998</v>
      </c>
      <c r="F10" s="11">
        <v>180232.45</v>
      </c>
      <c r="G10" s="11" t="s">
        <v>417</v>
      </c>
      <c r="H10" s="11">
        <v>2687571814.7800002</v>
      </c>
      <c r="I10" s="11">
        <v>412914.82</v>
      </c>
    </row>
    <row r="11" spans="1:9" ht="12" customHeight="1" x14ac:dyDescent="0.25">
      <c r="A11" s="2" t="str">
        <f>"Feb "&amp;RIGHT(A6,4)</f>
        <v>Feb 2025</v>
      </c>
      <c r="B11" s="11">
        <v>1819983724.4200001</v>
      </c>
      <c r="C11" s="11" t="s">
        <v>417</v>
      </c>
      <c r="D11" s="11">
        <v>581974493.48000002</v>
      </c>
      <c r="E11" s="11">
        <v>336176163.93000001</v>
      </c>
      <c r="F11" s="11">
        <v>318835.65999999997</v>
      </c>
      <c r="G11" s="11" t="s">
        <v>417</v>
      </c>
      <c r="H11" s="11">
        <v>2738453217.4899998</v>
      </c>
      <c r="I11" s="11">
        <v>389433.81</v>
      </c>
    </row>
    <row r="12" spans="1:9" ht="12" customHeight="1" x14ac:dyDescent="0.25">
      <c r="A12" s="2" t="str">
        <f>"Mar "&amp;RIGHT(A6,4)</f>
        <v>Mar 2025</v>
      </c>
      <c r="B12" s="11">
        <v>1832214069.6300001</v>
      </c>
      <c r="C12" s="11" t="s">
        <v>417</v>
      </c>
      <c r="D12" s="11">
        <v>604275892.91999996</v>
      </c>
      <c r="E12" s="11">
        <v>441161537.19999999</v>
      </c>
      <c r="F12" s="11">
        <v>2982841.27</v>
      </c>
      <c r="G12" s="11">
        <v>120222437</v>
      </c>
      <c r="H12" s="11">
        <v>3000856778.02</v>
      </c>
      <c r="I12" s="11">
        <v>383294.17</v>
      </c>
    </row>
    <row r="13" spans="1:9" ht="12" customHeight="1" x14ac:dyDescent="0.25">
      <c r="A13" s="2" t="str">
        <f>"Apr "&amp;RIGHT(A6,4)</f>
        <v>Apr 2025</v>
      </c>
      <c r="B13" s="11">
        <v>1927458517.0999999</v>
      </c>
      <c r="C13" s="11" t="s">
        <v>417</v>
      </c>
      <c r="D13" s="11">
        <v>648407472.25999999</v>
      </c>
      <c r="E13" s="11">
        <v>378963863.79000002</v>
      </c>
      <c r="F13" s="11">
        <v>385938.97</v>
      </c>
      <c r="G13" s="11" t="s">
        <v>417</v>
      </c>
      <c r="H13" s="11">
        <v>2955215792.1199999</v>
      </c>
      <c r="I13" s="11">
        <v>416043.05</v>
      </c>
    </row>
    <row r="14" spans="1:9" ht="12" customHeight="1" x14ac:dyDescent="0.25">
      <c r="A14" s="2" t="str">
        <f>"May "&amp;RIGHT(A6,4)</f>
        <v>May 2025</v>
      </c>
      <c r="B14" s="11">
        <v>1812815739.04</v>
      </c>
      <c r="C14" s="11" t="s">
        <v>417</v>
      </c>
      <c r="D14" s="11">
        <v>629929561.35000002</v>
      </c>
      <c r="E14" s="11">
        <v>358906351.81</v>
      </c>
      <c r="F14" s="11">
        <v>7940795.8099999996</v>
      </c>
      <c r="G14" s="11" t="s">
        <v>417</v>
      </c>
      <c r="H14" s="11">
        <v>2809592448.0100002</v>
      </c>
      <c r="I14" s="11">
        <v>409996.54</v>
      </c>
    </row>
    <row r="15" spans="1:9" ht="12" customHeight="1" x14ac:dyDescent="0.25">
      <c r="A15" s="2" t="str">
        <f>"Jun "&amp;RIGHT(A6,4)</f>
        <v>Jun 2025</v>
      </c>
      <c r="B15" s="11">
        <v>430922764.32999998</v>
      </c>
      <c r="C15" s="11" t="s">
        <v>417</v>
      </c>
      <c r="D15" s="11">
        <v>157526690.06</v>
      </c>
      <c r="E15" s="11">
        <v>330552383.56</v>
      </c>
      <c r="F15" s="11">
        <v>244288014.81999999</v>
      </c>
      <c r="G15" s="11">
        <v>127958061</v>
      </c>
      <c r="H15" s="11">
        <v>1291247913.77</v>
      </c>
      <c r="I15" s="11">
        <v>172457.82</v>
      </c>
    </row>
    <row r="16" spans="1:9" ht="12" customHeight="1" x14ac:dyDescent="0.25">
      <c r="A16" s="2" t="str">
        <f>"Jul "&amp;RIGHT(A6,4)</f>
        <v>Jul 2025</v>
      </c>
      <c r="B16" s="11">
        <v>265702472.27500001</v>
      </c>
      <c r="C16" s="11" t="s">
        <v>417</v>
      </c>
      <c r="D16" s="11">
        <v>40779442.100000001</v>
      </c>
      <c r="E16" s="11">
        <v>246588160.5</v>
      </c>
      <c r="F16" s="11">
        <v>320645316.02999997</v>
      </c>
      <c r="G16" s="11" t="s">
        <v>417</v>
      </c>
      <c r="H16" s="11">
        <v>873715390.90499997</v>
      </c>
      <c r="I16" s="11">
        <v>245327.53</v>
      </c>
    </row>
    <row r="17" spans="1:9" ht="12" customHeight="1" x14ac:dyDescent="0.25">
      <c r="A17" s="2" t="str">
        <f>"Aug "&amp;RIGHT(A6,4)</f>
        <v>Aug 2025</v>
      </c>
      <c r="B17" s="11">
        <v>1246587379.5999999</v>
      </c>
      <c r="C17" s="11" t="s">
        <v>417</v>
      </c>
      <c r="D17" s="11">
        <v>359481086.44</v>
      </c>
      <c r="E17" s="11">
        <v>286377989.67000002</v>
      </c>
      <c r="F17" s="11">
        <v>86667319.540000007</v>
      </c>
      <c r="G17" s="11" t="s">
        <v>417</v>
      </c>
      <c r="H17" s="11">
        <v>1979113775.25</v>
      </c>
      <c r="I17" s="11">
        <v>197870.17499999999</v>
      </c>
    </row>
    <row r="18" spans="1:9" ht="12" customHeight="1" x14ac:dyDescent="0.25">
      <c r="A18" s="2" t="str">
        <f>"Sep "&amp;RIGHT(A6,4)</f>
        <v>Sep 2025</v>
      </c>
      <c r="B18" s="11">
        <v>2253489614.46</v>
      </c>
      <c r="C18" s="11" t="s">
        <v>417</v>
      </c>
      <c r="D18" s="11">
        <v>730136588.70000005</v>
      </c>
      <c r="E18" s="11">
        <v>470279612.99000001</v>
      </c>
      <c r="F18" s="11">
        <v>72962185.909999996</v>
      </c>
      <c r="G18" s="11">
        <v>263227928</v>
      </c>
      <c r="H18" s="11">
        <v>3790095930.0599999</v>
      </c>
      <c r="I18" s="11">
        <v>427156.6875</v>
      </c>
    </row>
    <row r="19" spans="1:9" ht="12" customHeight="1" x14ac:dyDescent="0.25">
      <c r="A19" s="12" t="s">
        <v>55</v>
      </c>
      <c r="B19" s="13">
        <v>18897398137.134998</v>
      </c>
      <c r="C19" s="13" t="s">
        <v>417</v>
      </c>
      <c r="D19" s="13">
        <v>6070589845.9300003</v>
      </c>
      <c r="E19" s="13">
        <v>4256982809.0700002</v>
      </c>
      <c r="F19" s="13">
        <v>739859974.08000004</v>
      </c>
      <c r="G19" s="13">
        <v>660238792</v>
      </c>
      <c r="H19" s="13">
        <v>30625069558.215</v>
      </c>
      <c r="I19" s="13">
        <v>4246754.7625000002</v>
      </c>
    </row>
    <row r="20" spans="1:9" ht="12" customHeight="1" x14ac:dyDescent="0.25">
      <c r="A20" s="14" t="s">
        <v>419</v>
      </c>
      <c r="B20" s="15">
        <v>14700695906.469999</v>
      </c>
      <c r="C20" s="15" t="s">
        <v>417</v>
      </c>
      <c r="D20" s="15">
        <v>4782666038.6300001</v>
      </c>
      <c r="E20" s="15">
        <v>2923184662.3499999</v>
      </c>
      <c r="F20" s="15">
        <v>15297137.779999999</v>
      </c>
      <c r="G20" s="15">
        <v>269052803</v>
      </c>
      <c r="H20" s="15">
        <v>22690896548.23</v>
      </c>
      <c r="I20" s="15">
        <v>3203942.55</v>
      </c>
    </row>
    <row r="21" spans="1:9" ht="12" customHeight="1" x14ac:dyDescent="0.25">
      <c r="A21" s="3" t="str">
        <f>"FY "&amp;RIGHT(A6,4)+1</f>
        <v>FY 2026</v>
      </c>
    </row>
    <row r="22" spans="1:9" ht="12" customHeight="1" x14ac:dyDescent="0.25">
      <c r="A22" s="2" t="str">
        <f>"Oct "&amp;RIGHT(A6,4)</f>
        <v>Oct 2025</v>
      </c>
      <c r="B22" s="11">
        <v>2320767093.2849998</v>
      </c>
      <c r="C22" s="11" t="s">
        <v>417</v>
      </c>
      <c r="D22" s="11">
        <v>738079699.36000001</v>
      </c>
      <c r="E22" s="11">
        <v>406022877.00999999</v>
      </c>
      <c r="F22" s="11">
        <v>39468.410000000003</v>
      </c>
      <c r="G22" s="11" t="s">
        <v>417</v>
      </c>
      <c r="H22" s="11">
        <v>3464909138.0650001</v>
      </c>
      <c r="I22" s="11">
        <v>423634.64250000002</v>
      </c>
    </row>
    <row r="23" spans="1:9" ht="12" customHeight="1" x14ac:dyDescent="0.25">
      <c r="A23" s="2" t="str">
        <f>"Nov "&amp;RIGHT(A6,4)</f>
        <v>Nov 2025</v>
      </c>
      <c r="B23" s="11">
        <v>1704237567.345</v>
      </c>
      <c r="C23" s="11" t="s">
        <v>417</v>
      </c>
      <c r="D23" s="11">
        <v>552495130.08000004</v>
      </c>
      <c r="E23" s="11">
        <v>311102796.27999997</v>
      </c>
      <c r="F23" s="11">
        <v>10237.969999999999</v>
      </c>
      <c r="G23" s="11" t="s">
        <v>417</v>
      </c>
      <c r="H23" s="11">
        <v>2567845731.6750002</v>
      </c>
      <c r="I23" s="11">
        <v>326623.64750000002</v>
      </c>
    </row>
    <row r="24" spans="1:9" ht="12" customHeight="1" x14ac:dyDescent="0.25">
      <c r="A24" s="2" t="str">
        <f>"Dec "&amp;RIGHT(A6,4)</f>
        <v>Dec 2025</v>
      </c>
      <c r="B24" s="11">
        <v>1593198801.9100001</v>
      </c>
      <c r="C24" s="11" t="s">
        <v>417</v>
      </c>
      <c r="D24" s="11">
        <v>506122579.81999999</v>
      </c>
      <c r="E24" s="11">
        <v>388394821.69</v>
      </c>
      <c r="F24" s="11">
        <v>2354019.69</v>
      </c>
      <c r="G24" s="11">
        <v>154090847</v>
      </c>
      <c r="H24" s="11">
        <v>2644161070.1100001</v>
      </c>
      <c r="I24" s="11">
        <v>299010.36249999999</v>
      </c>
    </row>
    <row r="25" spans="1:9" ht="12" customHeight="1" x14ac:dyDescent="0.25">
      <c r="A25" s="2" t="str">
        <f>"Jan "&amp;RIGHT(A6,4)+1</f>
        <v>Jan 2026</v>
      </c>
      <c r="B25" s="11">
        <v>1771087328.585</v>
      </c>
      <c r="C25" s="11" t="s">
        <v>417</v>
      </c>
      <c r="D25" s="11">
        <v>552368251.95000005</v>
      </c>
      <c r="E25" s="11">
        <v>332779706.29000002</v>
      </c>
      <c r="F25" s="11">
        <v>909278.01</v>
      </c>
      <c r="G25" s="11" t="s">
        <v>417</v>
      </c>
      <c r="H25" s="11">
        <v>2657144564.835</v>
      </c>
      <c r="I25" s="11">
        <v>359210.315</v>
      </c>
    </row>
    <row r="26" spans="1:9" ht="12" customHeight="1" x14ac:dyDescent="0.25">
      <c r="A26" s="2" t="str">
        <f>"Feb "&amp;RIGHT(A6,4)+1</f>
        <v>Feb 2026</v>
      </c>
      <c r="B26" s="11">
        <v>1846810725.665</v>
      </c>
      <c r="C26" s="11" t="s">
        <v>417</v>
      </c>
      <c r="D26" s="11">
        <v>599056257.60000002</v>
      </c>
      <c r="E26" s="11">
        <v>347985326.56</v>
      </c>
      <c r="F26" s="11">
        <v>243428.53</v>
      </c>
      <c r="G26" s="11" t="s">
        <v>417</v>
      </c>
      <c r="H26" s="11">
        <v>2794095738.355</v>
      </c>
      <c r="I26" s="11">
        <v>360627.875</v>
      </c>
    </row>
    <row r="27" spans="1:9" ht="12" customHeight="1" x14ac:dyDescent="0.25">
      <c r="A27" s="2" t="str">
        <f>"Mar "&amp;RIGHT(A6,4)+1</f>
        <v>Mar 2026</v>
      </c>
      <c r="B27" s="11">
        <v>1921418563.4749999</v>
      </c>
      <c r="C27" s="11" t="s">
        <v>417</v>
      </c>
      <c r="D27" s="11">
        <v>641476014.27999997</v>
      </c>
      <c r="E27" s="11">
        <v>476173489.54000002</v>
      </c>
      <c r="F27" s="11">
        <v>3690064.94</v>
      </c>
      <c r="G27" s="11">
        <v>105898878</v>
      </c>
      <c r="H27" s="11">
        <v>3148657010.2350001</v>
      </c>
      <c r="I27" s="11">
        <v>364698.82500000001</v>
      </c>
    </row>
    <row r="28" spans="1:9" ht="12" customHeight="1" x14ac:dyDescent="0.25">
      <c r="A28" s="2" t="str">
        <f>"Apr "&amp;RIGHT(A6,4)+1</f>
        <v>Apr 2026</v>
      </c>
      <c r="B28" s="11">
        <v>1967226495.1600001</v>
      </c>
      <c r="C28" s="11" t="s">
        <v>417</v>
      </c>
      <c r="D28" s="11">
        <v>661994265.28999996</v>
      </c>
      <c r="E28" s="11">
        <v>386140891.25999999</v>
      </c>
      <c r="F28" s="11">
        <v>183316.43</v>
      </c>
      <c r="G28" s="11" t="s">
        <v>417</v>
      </c>
      <c r="H28" s="11">
        <v>3015544968.1399999</v>
      </c>
      <c r="I28" s="11">
        <v>379136.91499999998</v>
      </c>
    </row>
    <row r="29" spans="1:9" ht="12" customHeight="1" x14ac:dyDescent="0.25">
      <c r="A29" s="2" t="str">
        <f>"May "&amp;RIGHT(A6,4)+1</f>
        <v>May 2026</v>
      </c>
      <c r="B29" s="11">
        <v>1761249716.8399999</v>
      </c>
      <c r="C29" s="11" t="s">
        <v>417</v>
      </c>
      <c r="D29" s="11">
        <v>612740138.16999996</v>
      </c>
      <c r="E29" s="11">
        <v>349018323.20999998</v>
      </c>
      <c r="F29" s="11">
        <v>8611725.3000000007</v>
      </c>
      <c r="G29" s="11" t="s">
        <v>417</v>
      </c>
      <c r="H29" s="11">
        <v>2731619903.52</v>
      </c>
      <c r="I29" s="11">
        <v>374910.78</v>
      </c>
    </row>
    <row r="30" spans="1:9" ht="12" customHeight="1" x14ac:dyDescent="0.25">
      <c r="A30" s="2" t="str">
        <f>"Jun "&amp;RIGHT(A6,4)+1</f>
        <v>Jun 2026</v>
      </c>
      <c r="B30" s="11" t="s">
        <v>417</v>
      </c>
      <c r="C30" s="11" t="s">
        <v>417</v>
      </c>
      <c r="D30" s="11" t="s">
        <v>417</v>
      </c>
      <c r="E30" s="11" t="s">
        <v>417</v>
      </c>
      <c r="F30" s="11" t="s">
        <v>417</v>
      </c>
      <c r="G30" s="11" t="s">
        <v>417</v>
      </c>
      <c r="H30" s="11" t="s">
        <v>417</v>
      </c>
      <c r="I30" s="11" t="s">
        <v>417</v>
      </c>
    </row>
    <row r="31" spans="1:9" ht="12" customHeight="1" x14ac:dyDescent="0.25">
      <c r="A31" s="2" t="str">
        <f>"Jul "&amp;RIGHT(A6,4)+1</f>
        <v>Jul 2026</v>
      </c>
      <c r="B31" s="11" t="s">
        <v>417</v>
      </c>
      <c r="C31" s="11" t="s">
        <v>417</v>
      </c>
      <c r="D31" s="11" t="s">
        <v>417</v>
      </c>
      <c r="E31" s="11" t="s">
        <v>417</v>
      </c>
      <c r="F31" s="11" t="s">
        <v>417</v>
      </c>
      <c r="G31" s="11" t="s">
        <v>417</v>
      </c>
      <c r="H31" s="11" t="s">
        <v>417</v>
      </c>
      <c r="I31" s="11" t="s">
        <v>417</v>
      </c>
    </row>
    <row r="32" spans="1:9" ht="12" customHeight="1" x14ac:dyDescent="0.25">
      <c r="A32" s="2" t="str">
        <f>"Aug "&amp;RIGHT(A6,4)+1</f>
        <v>Aug 2026</v>
      </c>
      <c r="B32" s="11" t="s">
        <v>417</v>
      </c>
      <c r="C32" s="11" t="s">
        <v>417</v>
      </c>
      <c r="D32" s="11" t="s">
        <v>417</v>
      </c>
      <c r="E32" s="11" t="s">
        <v>417</v>
      </c>
      <c r="F32" s="11" t="s">
        <v>417</v>
      </c>
      <c r="G32" s="11" t="s">
        <v>417</v>
      </c>
      <c r="H32" s="11" t="s">
        <v>417</v>
      </c>
      <c r="I32" s="11" t="s">
        <v>417</v>
      </c>
    </row>
    <row r="33" spans="1:9" ht="12" customHeight="1" x14ac:dyDescent="0.25">
      <c r="A33" s="2" t="str">
        <f>"Sep "&amp;RIGHT(A6,4)+1</f>
        <v>Sep 2026</v>
      </c>
      <c r="B33" s="11" t="s">
        <v>417</v>
      </c>
      <c r="C33" s="11" t="s">
        <v>417</v>
      </c>
      <c r="D33" s="11" t="s">
        <v>417</v>
      </c>
      <c r="E33" s="11" t="s">
        <v>417</v>
      </c>
      <c r="F33" s="11" t="s">
        <v>417</v>
      </c>
      <c r="G33" s="11" t="s">
        <v>417</v>
      </c>
      <c r="H33" s="11" t="s">
        <v>417</v>
      </c>
      <c r="I33" s="11" t="s">
        <v>417</v>
      </c>
    </row>
    <row r="34" spans="1:9" ht="12" customHeight="1" x14ac:dyDescent="0.25">
      <c r="A34" s="12" t="s">
        <v>55</v>
      </c>
      <c r="B34" s="13">
        <v>14885996292.264999</v>
      </c>
      <c r="C34" s="13" t="s">
        <v>417</v>
      </c>
      <c r="D34" s="13">
        <v>4864332336.5500002</v>
      </c>
      <c r="E34" s="13">
        <v>2997618231.8400002</v>
      </c>
      <c r="F34" s="13">
        <v>16041539.279999999</v>
      </c>
      <c r="G34" s="13">
        <v>259989725</v>
      </c>
      <c r="H34" s="13">
        <v>23023978124.935001</v>
      </c>
      <c r="I34" s="13">
        <v>2887853.3624999998</v>
      </c>
    </row>
    <row r="35" spans="1:9" ht="12" customHeight="1" x14ac:dyDescent="0.25">
      <c r="A35" s="14" t="str">
        <f>"Total "&amp;MID(A20,7,LEN(A20)-13)&amp;" Months"</f>
        <v>Total 8 Months</v>
      </c>
      <c r="B35" s="15">
        <v>14885996292.264999</v>
      </c>
      <c r="C35" s="15" t="s">
        <v>417</v>
      </c>
      <c r="D35" s="15">
        <v>4864332336.5500002</v>
      </c>
      <c r="E35" s="15">
        <v>2997618231.8400002</v>
      </c>
      <c r="F35" s="15">
        <v>16041539.279999999</v>
      </c>
      <c r="G35" s="15">
        <v>259989725</v>
      </c>
      <c r="H35" s="15">
        <v>23023978124.935001</v>
      </c>
      <c r="I35" s="15">
        <v>2887853.3624999998</v>
      </c>
    </row>
    <row r="36" spans="1:9" ht="12" customHeight="1" x14ac:dyDescent="0.25">
      <c r="A36" s="78"/>
      <c r="B36" s="78"/>
      <c r="C36" s="78"/>
      <c r="D36" s="78"/>
      <c r="E36" s="78"/>
      <c r="F36" s="78"/>
      <c r="G36" s="78"/>
      <c r="H36" s="78"/>
      <c r="I36" s="78"/>
    </row>
    <row r="37" spans="1:9" ht="261.75" customHeight="1" x14ac:dyDescent="0.25">
      <c r="A37" s="89" t="s">
        <v>414</v>
      </c>
      <c r="B37" s="89"/>
      <c r="C37" s="89"/>
      <c r="D37" s="89"/>
      <c r="E37" s="89"/>
      <c r="F37" s="89"/>
      <c r="G37" s="89"/>
      <c r="H37" s="89"/>
      <c r="I37" s="89"/>
    </row>
  </sheetData>
  <mergeCells count="8">
    <mergeCell ref="A36:I36"/>
    <mergeCell ref="A37:I37"/>
    <mergeCell ref="A1:H1"/>
    <mergeCell ref="A2:H2"/>
    <mergeCell ref="A3:A4"/>
    <mergeCell ref="B3:H3"/>
    <mergeCell ref="I3:I4"/>
    <mergeCell ref="B5:I5"/>
  </mergeCells>
  <phoneticPr fontId="0" type="noConversion"/>
  <pageMargins left="0.75" right="0.5" top="0.75" bottom="0.5" header="0.5" footer="0.25"/>
  <pageSetup orientation="landscape"/>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4">
    <pageSetUpPr fitToPage="1"/>
  </sheetPr>
  <dimension ref="A1:I37"/>
  <sheetViews>
    <sheetView showGridLines="0" zoomScaleNormal="100" workbookViewId="0">
      <selection activeCell="G34" sqref="G34"/>
    </sheetView>
  </sheetViews>
  <sheetFormatPr defaultRowHeight="13.2" x14ac:dyDescent="0.25"/>
  <cols>
    <col min="1" max="1" width="12.21875" customWidth="1"/>
    <col min="2" max="5" width="11.44140625" customWidth="1"/>
    <col min="6" max="7" width="12.77734375" customWidth="1"/>
    <col min="8" max="8" width="15.77734375" customWidth="1"/>
    <col min="9" max="9" width="19.21875" customWidth="1"/>
  </cols>
  <sheetData>
    <row r="1" spans="1:9" ht="12" customHeight="1" x14ac:dyDescent="0.25">
      <c r="A1" s="79" t="s">
        <v>439</v>
      </c>
      <c r="B1" s="79"/>
      <c r="C1" s="79"/>
      <c r="D1" s="79"/>
      <c r="E1" s="79"/>
      <c r="F1" s="79"/>
      <c r="G1" s="79"/>
      <c r="H1" s="80"/>
      <c r="I1" s="75">
        <v>46248</v>
      </c>
    </row>
    <row r="2" spans="1:9" ht="12" customHeight="1" x14ac:dyDescent="0.25">
      <c r="A2" s="81" t="s">
        <v>255</v>
      </c>
      <c r="B2" s="81"/>
      <c r="C2" s="81"/>
      <c r="D2" s="81"/>
      <c r="E2" s="81"/>
      <c r="F2" s="81"/>
      <c r="G2" s="81"/>
      <c r="H2" s="5"/>
      <c r="I2" s="1"/>
    </row>
    <row r="3" spans="1:9" ht="24" customHeight="1" x14ac:dyDescent="0.25">
      <c r="A3" s="83" t="s">
        <v>50</v>
      </c>
      <c r="B3" s="85" t="s">
        <v>256</v>
      </c>
      <c r="C3" s="85" t="s">
        <v>257</v>
      </c>
      <c r="D3" s="85" t="s">
        <v>141</v>
      </c>
      <c r="E3" s="85" t="s">
        <v>191</v>
      </c>
      <c r="F3" s="85" t="s">
        <v>372</v>
      </c>
      <c r="G3" s="85" t="s">
        <v>321</v>
      </c>
      <c r="H3" s="85" t="s">
        <v>373</v>
      </c>
      <c r="I3" s="90" t="s">
        <v>322</v>
      </c>
    </row>
    <row r="4" spans="1:9" ht="24" customHeight="1" x14ac:dyDescent="0.25">
      <c r="A4" s="84"/>
      <c r="B4" s="86"/>
      <c r="C4" s="86"/>
      <c r="D4" s="86"/>
      <c r="E4" s="86"/>
      <c r="F4" s="86"/>
      <c r="G4" s="86"/>
      <c r="H4" s="86"/>
      <c r="I4" s="87"/>
    </row>
    <row r="5" spans="1:9" ht="12" customHeight="1" x14ac:dyDescent="0.25">
      <c r="A5" s="1"/>
      <c r="B5" s="78" t="str">
        <f>REPT("-",79)&amp;" Dollars "&amp;REPT("-",79)</f>
        <v>------------------------------------------------------------------------------- Dollars -------------------------------------------------------------------------------</v>
      </c>
      <c r="C5" s="78"/>
      <c r="D5" s="78"/>
      <c r="E5" s="78"/>
      <c r="F5" s="78"/>
      <c r="G5" s="78"/>
      <c r="H5" s="78"/>
      <c r="I5" s="78"/>
    </row>
    <row r="6" spans="1:9" ht="12" customHeight="1" x14ac:dyDescent="0.25">
      <c r="A6" s="3" t="s">
        <v>418</v>
      </c>
    </row>
    <row r="7" spans="1:9" ht="12" customHeight="1" x14ac:dyDescent="0.25">
      <c r="A7" s="2" t="str">
        <f>"Oct "&amp;RIGHT(A6,4)-1</f>
        <v>Oct 2024</v>
      </c>
      <c r="B7" s="11" t="s">
        <v>417</v>
      </c>
      <c r="C7" s="11" t="s">
        <v>417</v>
      </c>
      <c r="D7" s="11" t="s">
        <v>417</v>
      </c>
      <c r="E7" s="11" t="s">
        <v>417</v>
      </c>
      <c r="F7" s="11">
        <v>198144647.38999999</v>
      </c>
      <c r="G7" s="11">
        <v>6727854</v>
      </c>
      <c r="H7" s="11" t="s">
        <v>417</v>
      </c>
      <c r="I7" s="11">
        <v>13325756210.6035</v>
      </c>
    </row>
    <row r="8" spans="1:9" ht="12" customHeight="1" x14ac:dyDescent="0.25">
      <c r="A8" s="2" t="str">
        <f>"Nov "&amp;RIGHT(A6,4)-1</f>
        <v>Nov 2024</v>
      </c>
      <c r="B8" s="11">
        <v>80481.600000000006</v>
      </c>
      <c r="C8" s="11" t="s">
        <v>417</v>
      </c>
      <c r="D8" s="11" t="s">
        <v>417</v>
      </c>
      <c r="E8" s="11" t="s">
        <v>417</v>
      </c>
      <c r="F8" s="11">
        <v>175741344.49000001</v>
      </c>
      <c r="G8" s="11">
        <v>16336095</v>
      </c>
      <c r="H8" s="11" t="s">
        <v>417</v>
      </c>
      <c r="I8" s="11">
        <v>11806999413.4827</v>
      </c>
    </row>
    <row r="9" spans="1:9" ht="12" customHeight="1" x14ac:dyDescent="0.25">
      <c r="A9" s="2" t="str">
        <f>"Dec "&amp;RIGHT(A6,4)-1</f>
        <v>Dec 2024</v>
      </c>
      <c r="B9" s="11">
        <v>20102.02</v>
      </c>
      <c r="C9" s="11" t="s">
        <v>417</v>
      </c>
      <c r="D9" s="11" t="s">
        <v>417</v>
      </c>
      <c r="E9" s="11" t="s">
        <v>417</v>
      </c>
      <c r="F9" s="11">
        <v>175505592.31</v>
      </c>
      <c r="G9" s="11">
        <v>14240273</v>
      </c>
      <c r="H9" s="11" t="s">
        <v>417</v>
      </c>
      <c r="I9" s="11">
        <v>13066306681.467699</v>
      </c>
    </row>
    <row r="10" spans="1:9" ht="12" customHeight="1" x14ac:dyDescent="0.25">
      <c r="A10" s="2" t="str">
        <f>"Jan "&amp;RIGHT(A6,4)</f>
        <v>Jan 2025</v>
      </c>
      <c r="B10" s="11" t="s">
        <v>417</v>
      </c>
      <c r="C10" s="11" t="s">
        <v>417</v>
      </c>
      <c r="D10" s="11" t="s">
        <v>417</v>
      </c>
      <c r="E10" s="11" t="s">
        <v>417</v>
      </c>
      <c r="F10" s="11">
        <v>128668908.83</v>
      </c>
      <c r="G10" s="11">
        <v>14237741</v>
      </c>
      <c r="H10" s="11" t="s">
        <v>417</v>
      </c>
      <c r="I10" s="11">
        <v>11452591282.442801</v>
      </c>
    </row>
    <row r="11" spans="1:9" ht="12" customHeight="1" x14ac:dyDescent="0.25">
      <c r="A11" s="2" t="str">
        <f>"Feb "&amp;RIGHT(A6,4)</f>
        <v>Feb 2025</v>
      </c>
      <c r="B11" s="11" t="s">
        <v>417</v>
      </c>
      <c r="C11" s="11" t="s">
        <v>417</v>
      </c>
      <c r="D11" s="11" t="s">
        <v>417</v>
      </c>
      <c r="E11" s="11" t="s">
        <v>417</v>
      </c>
      <c r="F11" s="11">
        <v>96539729.920000002</v>
      </c>
      <c r="G11" s="11">
        <v>13849353</v>
      </c>
      <c r="H11" s="11" t="s">
        <v>417</v>
      </c>
      <c r="I11" s="11">
        <v>11388067526.6707</v>
      </c>
    </row>
    <row r="12" spans="1:9" ht="12" customHeight="1" x14ac:dyDescent="0.25">
      <c r="A12" s="2" t="str">
        <f>"Mar "&amp;RIGHT(A6,4)</f>
        <v>Mar 2025</v>
      </c>
      <c r="B12" s="11" t="s">
        <v>417</v>
      </c>
      <c r="C12" s="11" t="s">
        <v>417</v>
      </c>
      <c r="D12" s="11" t="s">
        <v>417</v>
      </c>
      <c r="E12" s="11" t="s">
        <v>417</v>
      </c>
      <c r="F12" s="11">
        <v>113402037.33</v>
      </c>
      <c r="G12" s="11">
        <v>12369418</v>
      </c>
      <c r="H12" s="11" t="s">
        <v>417</v>
      </c>
      <c r="I12" s="11">
        <v>13129042951.246201</v>
      </c>
    </row>
    <row r="13" spans="1:9" ht="12" customHeight="1" x14ac:dyDescent="0.25">
      <c r="A13" s="2" t="str">
        <f>"Apr "&amp;RIGHT(A6,4)</f>
        <v>Apr 2025</v>
      </c>
      <c r="B13" s="11" t="s">
        <v>417</v>
      </c>
      <c r="C13" s="11" t="s">
        <v>417</v>
      </c>
      <c r="D13" s="11" t="s">
        <v>417</v>
      </c>
      <c r="E13" s="11" t="s">
        <v>417</v>
      </c>
      <c r="F13" s="11">
        <v>95445488.760000005</v>
      </c>
      <c r="G13" s="11">
        <v>14572662</v>
      </c>
      <c r="H13" s="11" t="s">
        <v>417</v>
      </c>
      <c r="I13" s="11">
        <v>11650151963.899599</v>
      </c>
    </row>
    <row r="14" spans="1:9" ht="12" customHeight="1" x14ac:dyDescent="0.25">
      <c r="A14" s="2" t="str">
        <f>"May "&amp;RIGHT(A6,4)</f>
        <v>May 2025</v>
      </c>
      <c r="B14" s="11" t="s">
        <v>417</v>
      </c>
      <c r="C14" s="11" t="s">
        <v>417</v>
      </c>
      <c r="D14" s="11" t="s">
        <v>417</v>
      </c>
      <c r="E14" s="11" t="s">
        <v>417</v>
      </c>
      <c r="F14" s="11">
        <v>108990524.45</v>
      </c>
      <c r="G14" s="11">
        <v>15192049</v>
      </c>
      <c r="H14" s="11" t="s">
        <v>417</v>
      </c>
      <c r="I14" s="11">
        <v>11444022643.892599</v>
      </c>
    </row>
    <row r="15" spans="1:9" ht="12" customHeight="1" x14ac:dyDescent="0.25">
      <c r="A15" s="2" t="str">
        <f>"Jun "&amp;RIGHT(A6,4)</f>
        <v>Jun 2025</v>
      </c>
      <c r="B15" s="11" t="s">
        <v>417</v>
      </c>
      <c r="C15" s="11" t="s">
        <v>417</v>
      </c>
      <c r="D15" s="11" t="s">
        <v>417</v>
      </c>
      <c r="E15" s="11" t="s">
        <v>417</v>
      </c>
      <c r="F15" s="11">
        <v>154244560.66999999</v>
      </c>
      <c r="G15" s="11">
        <v>11184553</v>
      </c>
      <c r="H15" s="11" t="s">
        <v>417</v>
      </c>
      <c r="I15" s="11">
        <v>11445390520.8848</v>
      </c>
    </row>
    <row r="16" spans="1:9" ht="12" customHeight="1" x14ac:dyDescent="0.25">
      <c r="A16" s="2" t="str">
        <f>"Jul "&amp;RIGHT(A6,4)</f>
        <v>Jul 2025</v>
      </c>
      <c r="B16" s="11" t="s">
        <v>417</v>
      </c>
      <c r="C16" s="11" t="s">
        <v>417</v>
      </c>
      <c r="D16" s="11" t="s">
        <v>417</v>
      </c>
      <c r="E16" s="11" t="s">
        <v>417</v>
      </c>
      <c r="F16" s="11">
        <v>119218623.29000001</v>
      </c>
      <c r="G16" s="11">
        <v>8636647</v>
      </c>
      <c r="H16" s="11" t="s">
        <v>417</v>
      </c>
      <c r="I16" s="11">
        <v>9473409978.4976997</v>
      </c>
    </row>
    <row r="17" spans="1:9" ht="12" customHeight="1" x14ac:dyDescent="0.25">
      <c r="A17" s="2" t="str">
        <f>"Aug "&amp;RIGHT(A6,4)</f>
        <v>Aug 2025</v>
      </c>
      <c r="B17" s="11" t="s">
        <v>417</v>
      </c>
      <c r="C17" s="11" t="s">
        <v>417</v>
      </c>
      <c r="D17" s="11" t="s">
        <v>417</v>
      </c>
      <c r="E17" s="11" t="s">
        <v>417</v>
      </c>
      <c r="F17" s="11">
        <v>116412085.78</v>
      </c>
      <c r="G17" s="11">
        <v>11629562</v>
      </c>
      <c r="H17" s="11" t="s">
        <v>417</v>
      </c>
      <c r="I17" s="11">
        <v>10533931654.3813</v>
      </c>
    </row>
    <row r="18" spans="1:9" ht="12" customHeight="1" x14ac:dyDescent="0.25">
      <c r="A18" s="2" t="str">
        <f>"Sep "&amp;RIGHT(A6,4)</f>
        <v>Sep 2025</v>
      </c>
      <c r="B18" s="11" t="s">
        <v>417</v>
      </c>
      <c r="C18" s="11" t="s">
        <v>417</v>
      </c>
      <c r="D18" s="11" t="s">
        <v>417</v>
      </c>
      <c r="E18" s="11" t="s">
        <v>417</v>
      </c>
      <c r="F18" s="11">
        <v>191451357.41999999</v>
      </c>
      <c r="G18" s="11">
        <v>24894893</v>
      </c>
      <c r="H18" s="11" t="s">
        <v>417</v>
      </c>
      <c r="I18" s="11">
        <v>14699401025.1476</v>
      </c>
    </row>
    <row r="19" spans="1:9" ht="12" customHeight="1" x14ac:dyDescent="0.25">
      <c r="A19" s="12" t="s">
        <v>55</v>
      </c>
      <c r="B19" s="13">
        <v>100583.62</v>
      </c>
      <c r="C19" s="13" t="s">
        <v>417</v>
      </c>
      <c r="D19" s="13" t="s">
        <v>417</v>
      </c>
      <c r="E19" s="13" t="s">
        <v>417</v>
      </c>
      <c r="F19" s="13">
        <v>1673764900.6400001</v>
      </c>
      <c r="G19" s="13">
        <v>163871100</v>
      </c>
      <c r="H19" s="13" t="s">
        <v>417</v>
      </c>
      <c r="I19" s="13">
        <v>143415071852.61719</v>
      </c>
    </row>
    <row r="20" spans="1:9" ht="12" customHeight="1" x14ac:dyDescent="0.25">
      <c r="A20" s="14" t="s">
        <v>419</v>
      </c>
      <c r="B20" s="15">
        <v>100583.62</v>
      </c>
      <c r="C20" s="15" t="s">
        <v>417</v>
      </c>
      <c r="D20" s="15" t="s">
        <v>417</v>
      </c>
      <c r="E20" s="15" t="s">
        <v>417</v>
      </c>
      <c r="F20" s="15">
        <v>1092438273.48</v>
      </c>
      <c r="G20" s="15">
        <v>107525445</v>
      </c>
      <c r="H20" s="15" t="s">
        <v>417</v>
      </c>
      <c r="I20" s="15">
        <v>97262938673.705795</v>
      </c>
    </row>
    <row r="21" spans="1:9" ht="12" customHeight="1" x14ac:dyDescent="0.25">
      <c r="A21" s="3" t="str">
        <f>"FY "&amp;RIGHT(A6,4)+1</f>
        <v>FY 2026</v>
      </c>
    </row>
    <row r="22" spans="1:9" ht="12" customHeight="1" x14ac:dyDescent="0.25">
      <c r="A22" s="2" t="str">
        <f>"Oct "&amp;RIGHT(A6,4)</f>
        <v>Oct 2025</v>
      </c>
      <c r="B22" s="11">
        <v>1858490.71</v>
      </c>
      <c r="C22" s="11" t="s">
        <v>417</v>
      </c>
      <c r="D22" s="11" t="s">
        <v>417</v>
      </c>
      <c r="E22" s="11" t="s">
        <v>417</v>
      </c>
      <c r="F22" s="11">
        <v>126911137.54000001</v>
      </c>
      <c r="G22" s="11">
        <v>35005</v>
      </c>
      <c r="H22" s="11" t="s">
        <v>417</v>
      </c>
      <c r="I22" s="11">
        <v>12547479062.422199</v>
      </c>
    </row>
    <row r="23" spans="1:9" ht="12" customHeight="1" x14ac:dyDescent="0.25">
      <c r="A23" s="2" t="str">
        <f>"Nov "&amp;RIGHT(A6,4)</f>
        <v>Nov 2025</v>
      </c>
      <c r="B23" s="11">
        <v>2111003.71</v>
      </c>
      <c r="C23" s="11" t="s">
        <v>417</v>
      </c>
      <c r="D23" s="11" t="s">
        <v>417</v>
      </c>
      <c r="E23" s="11" t="s">
        <v>417</v>
      </c>
      <c r="F23" s="11">
        <v>122544453.75</v>
      </c>
      <c r="G23" s="11">
        <v>15276567</v>
      </c>
      <c r="H23" s="11" t="s">
        <v>417</v>
      </c>
      <c r="I23" s="11">
        <v>11026897409.941799</v>
      </c>
    </row>
    <row r="24" spans="1:9" ht="12" customHeight="1" x14ac:dyDescent="0.25">
      <c r="A24" s="2" t="str">
        <f>"Dec "&amp;RIGHT(A6,4)</f>
        <v>Dec 2025</v>
      </c>
      <c r="B24" s="11">
        <v>1580970.34</v>
      </c>
      <c r="C24" s="11" t="s">
        <v>417</v>
      </c>
      <c r="D24" s="11" t="s">
        <v>417</v>
      </c>
      <c r="E24" s="11" t="s">
        <v>417</v>
      </c>
      <c r="F24" s="11">
        <v>150797039.44999999</v>
      </c>
      <c r="G24" s="11">
        <v>8392903</v>
      </c>
      <c r="H24" s="11" t="s">
        <v>417</v>
      </c>
      <c r="I24" s="11">
        <v>12245849554.444</v>
      </c>
    </row>
    <row r="25" spans="1:9" ht="12" customHeight="1" x14ac:dyDescent="0.25">
      <c r="A25" s="2" t="str">
        <f>"Jan "&amp;RIGHT(A6,4)+1</f>
        <v>Jan 2026</v>
      </c>
      <c r="B25" s="11" t="s">
        <v>417</v>
      </c>
      <c r="C25" s="11" t="s">
        <v>417</v>
      </c>
      <c r="D25" s="11" t="s">
        <v>417</v>
      </c>
      <c r="E25" s="11" t="s">
        <v>417</v>
      </c>
      <c r="F25" s="11">
        <v>63552194.670000002</v>
      </c>
      <c r="G25" s="11">
        <v>13619703</v>
      </c>
      <c r="H25" s="11" t="s">
        <v>417</v>
      </c>
      <c r="I25" s="11">
        <v>10645095826.1945</v>
      </c>
    </row>
    <row r="26" spans="1:9" ht="12" customHeight="1" x14ac:dyDescent="0.25">
      <c r="A26" s="2" t="str">
        <f>"Feb "&amp;RIGHT(A6,4)+1</f>
        <v>Feb 2026</v>
      </c>
      <c r="B26" s="11" t="s">
        <v>417</v>
      </c>
      <c r="C26" s="11" t="s">
        <v>417</v>
      </c>
      <c r="D26" s="11" t="s">
        <v>417</v>
      </c>
      <c r="E26" s="11" t="s">
        <v>417</v>
      </c>
      <c r="F26" s="11">
        <v>52970870.07</v>
      </c>
      <c r="G26" s="11">
        <v>8869884</v>
      </c>
      <c r="H26" s="11" t="s">
        <v>417</v>
      </c>
      <c r="I26" s="11">
        <v>10589878974.235901</v>
      </c>
    </row>
    <row r="27" spans="1:9" ht="12" customHeight="1" x14ac:dyDescent="0.25">
      <c r="A27" s="2" t="str">
        <f>"Mar "&amp;RIGHT(A6,4)+1</f>
        <v>Mar 2026</v>
      </c>
      <c r="B27" s="11" t="s">
        <v>417</v>
      </c>
      <c r="C27" s="11" t="s">
        <v>417</v>
      </c>
      <c r="D27" s="11" t="s">
        <v>417</v>
      </c>
      <c r="E27" s="11" t="s">
        <v>417</v>
      </c>
      <c r="F27" s="11">
        <v>87585390.870000005</v>
      </c>
      <c r="G27" s="11">
        <v>9145115</v>
      </c>
      <c r="H27" s="11" t="s">
        <v>417</v>
      </c>
      <c r="I27" s="11">
        <v>12343170051.318399</v>
      </c>
    </row>
    <row r="28" spans="1:9" ht="12" customHeight="1" x14ac:dyDescent="0.25">
      <c r="A28" s="2" t="str">
        <f>"Apr "&amp;RIGHT(A6,4)+1</f>
        <v>Apr 2026</v>
      </c>
      <c r="B28" s="11" t="s">
        <v>417</v>
      </c>
      <c r="C28" s="11" t="s">
        <v>417</v>
      </c>
      <c r="D28" s="11" t="s">
        <v>417</v>
      </c>
      <c r="E28" s="11" t="s">
        <v>417</v>
      </c>
      <c r="F28" s="11">
        <v>83295088.920000002</v>
      </c>
      <c r="G28" s="11">
        <v>10491909</v>
      </c>
      <c r="H28" s="11" t="s">
        <v>417</v>
      </c>
      <c r="I28" s="11">
        <v>10688056432.3486</v>
      </c>
    </row>
    <row r="29" spans="1:9" ht="12" customHeight="1" x14ac:dyDescent="0.25">
      <c r="A29" s="2" t="str">
        <f>"May "&amp;RIGHT(A6,4)+1</f>
        <v>May 2026</v>
      </c>
      <c r="B29" s="11" t="s">
        <v>417</v>
      </c>
      <c r="C29" s="11" t="s">
        <v>417</v>
      </c>
      <c r="D29" s="11" t="s">
        <v>417</v>
      </c>
      <c r="E29" s="11" t="s">
        <v>417</v>
      </c>
      <c r="F29" s="11">
        <v>114913902.16</v>
      </c>
      <c r="G29" s="11">
        <v>10893427</v>
      </c>
      <c r="H29" s="11" t="s">
        <v>417</v>
      </c>
      <c r="I29" s="11">
        <v>10292910947.881399</v>
      </c>
    </row>
    <row r="30" spans="1:9" ht="12" customHeight="1" x14ac:dyDescent="0.25">
      <c r="A30" s="2" t="str">
        <f>"Jun "&amp;RIGHT(A6,4)+1</f>
        <v>Jun 2026</v>
      </c>
      <c r="B30" s="11" t="s">
        <v>417</v>
      </c>
      <c r="C30" s="11" t="s">
        <v>417</v>
      </c>
      <c r="D30" s="11" t="s">
        <v>417</v>
      </c>
      <c r="E30" s="11" t="s">
        <v>417</v>
      </c>
      <c r="F30" s="11" t="s">
        <v>417</v>
      </c>
      <c r="G30" s="11" t="s">
        <v>417</v>
      </c>
      <c r="H30" s="11" t="s">
        <v>417</v>
      </c>
      <c r="I30" s="11" t="s">
        <v>417</v>
      </c>
    </row>
    <row r="31" spans="1:9" ht="12" customHeight="1" x14ac:dyDescent="0.25">
      <c r="A31" s="2" t="str">
        <f>"Jul "&amp;RIGHT(A6,4)+1</f>
        <v>Jul 2026</v>
      </c>
      <c r="B31" s="11" t="s">
        <v>417</v>
      </c>
      <c r="C31" s="11" t="s">
        <v>417</v>
      </c>
      <c r="D31" s="11" t="s">
        <v>417</v>
      </c>
      <c r="E31" s="11" t="s">
        <v>417</v>
      </c>
      <c r="F31" s="11" t="s">
        <v>417</v>
      </c>
      <c r="G31" s="11" t="s">
        <v>417</v>
      </c>
      <c r="H31" s="11" t="s">
        <v>417</v>
      </c>
      <c r="I31" s="11" t="s">
        <v>417</v>
      </c>
    </row>
    <row r="32" spans="1:9" ht="12" customHeight="1" x14ac:dyDescent="0.25">
      <c r="A32" s="2" t="str">
        <f>"Aug "&amp;RIGHT(A6,4)+1</f>
        <v>Aug 2026</v>
      </c>
      <c r="B32" s="11" t="s">
        <v>417</v>
      </c>
      <c r="C32" s="11" t="s">
        <v>417</v>
      </c>
      <c r="D32" s="11" t="s">
        <v>417</v>
      </c>
      <c r="E32" s="11" t="s">
        <v>417</v>
      </c>
      <c r="F32" s="11" t="s">
        <v>417</v>
      </c>
      <c r="G32" s="11" t="s">
        <v>417</v>
      </c>
      <c r="H32" s="11" t="s">
        <v>417</v>
      </c>
      <c r="I32" s="11" t="s">
        <v>417</v>
      </c>
    </row>
    <row r="33" spans="1:9" ht="12" customHeight="1" x14ac:dyDescent="0.25">
      <c r="A33" s="2" t="str">
        <f>"Sep "&amp;RIGHT(A6,4)+1</f>
        <v>Sep 2026</v>
      </c>
      <c r="B33" s="11" t="s">
        <v>417</v>
      </c>
      <c r="C33" s="11" t="s">
        <v>417</v>
      </c>
      <c r="D33" s="11" t="s">
        <v>417</v>
      </c>
      <c r="E33" s="11" t="s">
        <v>417</v>
      </c>
      <c r="F33" s="11" t="s">
        <v>417</v>
      </c>
      <c r="G33" s="11" t="s">
        <v>417</v>
      </c>
      <c r="H33" s="11" t="s">
        <v>417</v>
      </c>
      <c r="I33" s="11" t="s">
        <v>417</v>
      </c>
    </row>
    <row r="34" spans="1:9" ht="12" customHeight="1" x14ac:dyDescent="0.25">
      <c r="A34" s="12" t="s">
        <v>55</v>
      </c>
      <c r="B34" s="13">
        <v>5550464.7599999998</v>
      </c>
      <c r="C34" s="13" t="s">
        <v>417</v>
      </c>
      <c r="D34" s="13" t="s">
        <v>417</v>
      </c>
      <c r="E34" s="13" t="s">
        <v>417</v>
      </c>
      <c r="F34" s="13">
        <v>802570077.42999995</v>
      </c>
      <c r="G34" s="13">
        <v>65831086</v>
      </c>
      <c r="H34" s="13" t="s">
        <v>417</v>
      </c>
      <c r="I34" s="13">
        <v>90379338258.786804</v>
      </c>
    </row>
    <row r="35" spans="1:9" ht="12" customHeight="1" x14ac:dyDescent="0.25">
      <c r="A35" s="14" t="str">
        <f>"Total "&amp;MID(A20,7,LEN(A20)-13)&amp;" Months"</f>
        <v>Total 8 Months</v>
      </c>
      <c r="B35" s="15">
        <v>5550464.7599999998</v>
      </c>
      <c r="C35" s="15" t="s">
        <v>417</v>
      </c>
      <c r="D35" s="15" t="s">
        <v>417</v>
      </c>
      <c r="E35" s="15" t="s">
        <v>417</v>
      </c>
      <c r="F35" s="15">
        <v>802570077.42999995</v>
      </c>
      <c r="G35" s="15">
        <v>65831086</v>
      </c>
      <c r="H35" s="15" t="s">
        <v>417</v>
      </c>
      <c r="I35" s="15">
        <v>90379338258.786804</v>
      </c>
    </row>
    <row r="36" spans="1:9" ht="12" customHeight="1" x14ac:dyDescent="0.25">
      <c r="A36" s="78"/>
      <c r="B36" s="78"/>
      <c r="C36" s="78"/>
      <c r="D36" s="78"/>
      <c r="E36" s="78"/>
      <c r="F36" s="78"/>
      <c r="G36" s="78"/>
      <c r="H36" s="78"/>
      <c r="I36" s="78"/>
    </row>
    <row r="37" spans="1:9" ht="78.599999999999994" customHeight="1" x14ac:dyDescent="0.25">
      <c r="A37" s="89" t="s">
        <v>379</v>
      </c>
      <c r="B37" s="89"/>
      <c r="C37" s="89"/>
      <c r="D37" s="89"/>
      <c r="E37" s="89"/>
      <c r="F37" s="89"/>
      <c r="G37" s="89"/>
      <c r="H37" s="89"/>
      <c r="I37" s="89"/>
    </row>
  </sheetData>
  <mergeCells count="14">
    <mergeCell ref="B5:I5"/>
    <mergeCell ref="A36:I36"/>
    <mergeCell ref="A37:I37"/>
    <mergeCell ref="A1:H1"/>
    <mergeCell ref="A3:A4"/>
    <mergeCell ref="B3:B4"/>
    <mergeCell ref="C3:C4"/>
    <mergeCell ref="D3:D4"/>
    <mergeCell ref="H3:H4"/>
    <mergeCell ref="E3:E4"/>
    <mergeCell ref="F3:F4"/>
    <mergeCell ref="G3:G4"/>
    <mergeCell ref="I3:I4"/>
    <mergeCell ref="A2:G2"/>
  </mergeCells>
  <phoneticPr fontId="0" type="noConversion"/>
  <pageMargins left="0.75" right="0.5" top="0.75" bottom="0.5" header="0.5" footer="0.25"/>
  <pageSetup scale="37"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S107"/>
  <sheetViews>
    <sheetView showGridLines="0" zoomScaleNormal="100" workbookViewId="0">
      <selection activeCell="A3" sqref="A3"/>
    </sheetView>
  </sheetViews>
  <sheetFormatPr defaultRowHeight="13.2" x14ac:dyDescent="0.25"/>
  <cols>
    <col min="1" max="1" width="10.77734375" style="1" customWidth="1"/>
    <col min="2" max="3" width="8.77734375" bestFit="1" customWidth="1"/>
    <col min="4" max="4" width="13.21875" customWidth="1"/>
    <col min="7" max="7" width="10.77734375" customWidth="1"/>
    <col min="10" max="10" width="10.77734375" customWidth="1"/>
    <col min="13" max="13" width="10.77734375" customWidth="1"/>
    <col min="14" max="15" width="8.77734375" bestFit="1" customWidth="1"/>
    <col min="16" max="16" width="8.77734375" customWidth="1"/>
    <col min="17" max="18" width="8.77734375" bestFit="1" customWidth="1"/>
    <col min="19" max="19" width="17.77734375" customWidth="1"/>
    <col min="245" max="245" width="10.44140625" customWidth="1"/>
    <col min="246" max="246" width="0.5546875" customWidth="1"/>
    <col min="247" max="248" width="8.77734375" bestFit="1" customWidth="1"/>
    <col min="250" max="250" width="4.77734375" customWidth="1"/>
    <col min="251" max="251" width="0.5546875" customWidth="1"/>
    <col min="255" max="255" width="4.77734375" customWidth="1"/>
    <col min="256" max="256" width="0.5546875" customWidth="1"/>
    <col min="260" max="260" width="4.77734375" customWidth="1"/>
    <col min="261" max="261" width="0.5546875" customWidth="1"/>
    <col min="265" max="265" width="4.77734375" customWidth="1"/>
    <col min="266" max="266" width="0.5546875" customWidth="1"/>
    <col min="267" max="268" width="8.77734375" bestFit="1" customWidth="1"/>
    <col min="269" max="269" width="8.77734375" customWidth="1"/>
    <col min="270" max="270" width="4.77734375" customWidth="1"/>
    <col min="271" max="271" width="0.5546875" customWidth="1"/>
    <col min="272" max="273" width="8.77734375" bestFit="1" customWidth="1"/>
    <col min="274" max="274" width="8.77734375" customWidth="1"/>
    <col min="275" max="275" width="4.77734375" customWidth="1"/>
    <col min="501" max="501" width="10.44140625" customWidth="1"/>
    <col min="502" max="502" width="0.5546875" customWidth="1"/>
    <col min="503" max="504" width="8.77734375" bestFit="1" customWidth="1"/>
    <col min="506" max="506" width="4.77734375" customWidth="1"/>
    <col min="507" max="507" width="0.5546875" customWidth="1"/>
    <col min="511" max="511" width="4.77734375" customWidth="1"/>
    <col min="512" max="512" width="0.5546875" customWidth="1"/>
    <col min="516" max="516" width="4.77734375" customWidth="1"/>
    <col min="517" max="517" width="0.5546875" customWidth="1"/>
    <col min="521" max="521" width="4.77734375" customWidth="1"/>
    <col min="522" max="522" width="0.5546875" customWidth="1"/>
    <col min="523" max="524" width="8.77734375" bestFit="1" customWidth="1"/>
    <col min="525" max="525" width="8.77734375" customWidth="1"/>
    <col min="526" max="526" width="4.77734375" customWidth="1"/>
    <col min="527" max="527" width="0.5546875" customWidth="1"/>
    <col min="528" max="529" width="8.77734375" bestFit="1" customWidth="1"/>
    <col min="530" max="530" width="8.77734375" customWidth="1"/>
    <col min="531" max="531" width="4.77734375" customWidth="1"/>
    <col min="757" max="757" width="10.44140625" customWidth="1"/>
    <col min="758" max="758" width="0.5546875" customWidth="1"/>
    <col min="759" max="760" width="8.77734375" bestFit="1" customWidth="1"/>
    <col min="762" max="762" width="4.77734375" customWidth="1"/>
    <col min="763" max="763" width="0.5546875" customWidth="1"/>
    <col min="767" max="767" width="4.77734375" customWidth="1"/>
    <col min="768" max="768" width="0.5546875" customWidth="1"/>
    <col min="772" max="772" width="4.77734375" customWidth="1"/>
    <col min="773" max="773" width="0.5546875" customWidth="1"/>
    <col min="777" max="777" width="4.77734375" customWidth="1"/>
    <col min="778" max="778" width="0.5546875" customWidth="1"/>
    <col min="779" max="780" width="8.77734375" bestFit="1" customWidth="1"/>
    <col min="781" max="781" width="8.77734375" customWidth="1"/>
    <col min="782" max="782" width="4.77734375" customWidth="1"/>
    <col min="783" max="783" width="0.5546875" customWidth="1"/>
    <col min="784" max="785" width="8.77734375" bestFit="1" customWidth="1"/>
    <col min="786" max="786" width="8.77734375" customWidth="1"/>
    <col min="787" max="787" width="4.77734375" customWidth="1"/>
    <col min="1013" max="1013" width="10.44140625" customWidth="1"/>
    <col min="1014" max="1014" width="0.5546875" customWidth="1"/>
    <col min="1015" max="1016" width="8.77734375" bestFit="1" customWidth="1"/>
    <col min="1018" max="1018" width="4.77734375" customWidth="1"/>
    <col min="1019" max="1019" width="0.5546875" customWidth="1"/>
    <col min="1023" max="1023" width="4.77734375" customWidth="1"/>
    <col min="1024" max="1024" width="0.5546875" customWidth="1"/>
    <col min="1028" max="1028" width="4.77734375" customWidth="1"/>
    <col min="1029" max="1029" width="0.5546875" customWidth="1"/>
    <col min="1033" max="1033" width="4.77734375" customWidth="1"/>
    <col min="1034" max="1034" width="0.5546875" customWidth="1"/>
    <col min="1035" max="1036" width="8.77734375" bestFit="1" customWidth="1"/>
    <col min="1037" max="1037" width="8.77734375" customWidth="1"/>
    <col min="1038" max="1038" width="4.77734375" customWidth="1"/>
    <col min="1039" max="1039" width="0.5546875" customWidth="1"/>
    <col min="1040" max="1041" width="8.77734375" bestFit="1" customWidth="1"/>
    <col min="1042" max="1042" width="8.77734375" customWidth="1"/>
    <col min="1043" max="1043" width="4.77734375" customWidth="1"/>
    <col min="1269" max="1269" width="10.44140625" customWidth="1"/>
    <col min="1270" max="1270" width="0.5546875" customWidth="1"/>
    <col min="1271" max="1272" width="8.77734375" bestFit="1" customWidth="1"/>
    <col min="1274" max="1274" width="4.77734375" customWidth="1"/>
    <col min="1275" max="1275" width="0.5546875" customWidth="1"/>
    <col min="1279" max="1279" width="4.77734375" customWidth="1"/>
    <col min="1280" max="1280" width="0.5546875" customWidth="1"/>
    <col min="1284" max="1284" width="4.77734375" customWidth="1"/>
    <col min="1285" max="1285" width="0.5546875" customWidth="1"/>
    <col min="1289" max="1289" width="4.77734375" customWidth="1"/>
    <col min="1290" max="1290" width="0.5546875" customWidth="1"/>
    <col min="1291" max="1292" width="8.77734375" bestFit="1" customWidth="1"/>
    <col min="1293" max="1293" width="8.77734375" customWidth="1"/>
    <col min="1294" max="1294" width="4.77734375" customWidth="1"/>
    <col min="1295" max="1295" width="0.5546875" customWidth="1"/>
    <col min="1296" max="1297" width="8.77734375" bestFit="1" customWidth="1"/>
    <col min="1298" max="1298" width="8.77734375" customWidth="1"/>
    <col min="1299" max="1299" width="4.77734375" customWidth="1"/>
    <col min="1525" max="1525" width="10.44140625" customWidth="1"/>
    <col min="1526" max="1526" width="0.5546875" customWidth="1"/>
    <col min="1527" max="1528" width="8.77734375" bestFit="1" customWidth="1"/>
    <col min="1530" max="1530" width="4.77734375" customWidth="1"/>
    <col min="1531" max="1531" width="0.5546875" customWidth="1"/>
    <col min="1535" max="1535" width="4.77734375" customWidth="1"/>
    <col min="1536" max="1536" width="0.5546875" customWidth="1"/>
    <col min="1540" max="1540" width="4.77734375" customWidth="1"/>
    <col min="1541" max="1541" width="0.5546875" customWidth="1"/>
    <col min="1545" max="1545" width="4.77734375" customWidth="1"/>
    <col min="1546" max="1546" width="0.5546875" customWidth="1"/>
    <col min="1547" max="1548" width="8.77734375" bestFit="1" customWidth="1"/>
    <col min="1549" max="1549" width="8.77734375" customWidth="1"/>
    <col min="1550" max="1550" width="4.77734375" customWidth="1"/>
    <col min="1551" max="1551" width="0.5546875" customWidth="1"/>
    <col min="1552" max="1553" width="8.77734375" bestFit="1" customWidth="1"/>
    <col min="1554" max="1554" width="8.77734375" customWidth="1"/>
    <col min="1555" max="1555" width="4.77734375" customWidth="1"/>
    <col min="1781" max="1781" width="10.44140625" customWidth="1"/>
    <col min="1782" max="1782" width="0.5546875" customWidth="1"/>
    <col min="1783" max="1784" width="8.77734375" bestFit="1" customWidth="1"/>
    <col min="1786" max="1786" width="4.77734375" customWidth="1"/>
    <col min="1787" max="1787" width="0.5546875" customWidth="1"/>
    <col min="1791" max="1791" width="4.77734375" customWidth="1"/>
    <col min="1792" max="1792" width="0.5546875" customWidth="1"/>
    <col min="1796" max="1796" width="4.77734375" customWidth="1"/>
    <col min="1797" max="1797" width="0.5546875" customWidth="1"/>
    <col min="1801" max="1801" width="4.77734375" customWidth="1"/>
    <col min="1802" max="1802" width="0.5546875" customWidth="1"/>
    <col min="1803" max="1804" width="8.77734375" bestFit="1" customWidth="1"/>
    <col min="1805" max="1805" width="8.77734375" customWidth="1"/>
    <col min="1806" max="1806" width="4.77734375" customWidth="1"/>
    <col min="1807" max="1807" width="0.5546875" customWidth="1"/>
    <col min="1808" max="1809" width="8.77734375" bestFit="1" customWidth="1"/>
    <col min="1810" max="1810" width="8.77734375" customWidth="1"/>
    <col min="1811" max="1811" width="4.77734375" customWidth="1"/>
    <col min="2037" max="2037" width="10.44140625" customWidth="1"/>
    <col min="2038" max="2038" width="0.5546875" customWidth="1"/>
    <col min="2039" max="2040" width="8.77734375" bestFit="1" customWidth="1"/>
    <col min="2042" max="2042" width="4.77734375" customWidth="1"/>
    <col min="2043" max="2043" width="0.5546875" customWidth="1"/>
    <col min="2047" max="2047" width="4.77734375" customWidth="1"/>
    <col min="2048" max="2048" width="0.5546875" customWidth="1"/>
    <col min="2052" max="2052" width="4.77734375" customWidth="1"/>
    <col min="2053" max="2053" width="0.5546875" customWidth="1"/>
    <col min="2057" max="2057" width="4.77734375" customWidth="1"/>
    <col min="2058" max="2058" width="0.5546875" customWidth="1"/>
    <col min="2059" max="2060" width="8.77734375" bestFit="1" customWidth="1"/>
    <col min="2061" max="2061" width="8.77734375" customWidth="1"/>
    <col min="2062" max="2062" width="4.77734375" customWidth="1"/>
    <col min="2063" max="2063" width="0.5546875" customWidth="1"/>
    <col min="2064" max="2065" width="8.77734375" bestFit="1" customWidth="1"/>
    <col min="2066" max="2066" width="8.77734375" customWidth="1"/>
    <col min="2067" max="2067" width="4.77734375" customWidth="1"/>
    <col min="2293" max="2293" width="10.44140625" customWidth="1"/>
    <col min="2294" max="2294" width="0.5546875" customWidth="1"/>
    <col min="2295" max="2296" width="8.77734375" bestFit="1" customWidth="1"/>
    <col min="2298" max="2298" width="4.77734375" customWidth="1"/>
    <col min="2299" max="2299" width="0.5546875" customWidth="1"/>
    <col min="2303" max="2303" width="4.77734375" customWidth="1"/>
    <col min="2304" max="2304" width="0.5546875" customWidth="1"/>
    <col min="2308" max="2308" width="4.77734375" customWidth="1"/>
    <col min="2309" max="2309" width="0.5546875" customWidth="1"/>
    <col min="2313" max="2313" width="4.77734375" customWidth="1"/>
    <col min="2314" max="2314" width="0.5546875" customWidth="1"/>
    <col min="2315" max="2316" width="8.77734375" bestFit="1" customWidth="1"/>
    <col min="2317" max="2317" width="8.77734375" customWidth="1"/>
    <col min="2318" max="2318" width="4.77734375" customWidth="1"/>
    <col min="2319" max="2319" width="0.5546875" customWidth="1"/>
    <col min="2320" max="2321" width="8.77734375" bestFit="1" customWidth="1"/>
    <col min="2322" max="2322" width="8.77734375" customWidth="1"/>
    <col min="2323" max="2323" width="4.77734375" customWidth="1"/>
    <col min="2549" max="2549" width="10.44140625" customWidth="1"/>
    <col min="2550" max="2550" width="0.5546875" customWidth="1"/>
    <col min="2551" max="2552" width="8.77734375" bestFit="1" customWidth="1"/>
    <col min="2554" max="2554" width="4.77734375" customWidth="1"/>
    <col min="2555" max="2555" width="0.5546875" customWidth="1"/>
    <col min="2559" max="2559" width="4.77734375" customWidth="1"/>
    <col min="2560" max="2560" width="0.5546875" customWidth="1"/>
    <col min="2564" max="2564" width="4.77734375" customWidth="1"/>
    <col min="2565" max="2565" width="0.5546875" customWidth="1"/>
    <col min="2569" max="2569" width="4.77734375" customWidth="1"/>
    <col min="2570" max="2570" width="0.5546875" customWidth="1"/>
    <col min="2571" max="2572" width="8.77734375" bestFit="1" customWidth="1"/>
    <col min="2573" max="2573" width="8.77734375" customWidth="1"/>
    <col min="2574" max="2574" width="4.77734375" customWidth="1"/>
    <col min="2575" max="2575" width="0.5546875" customWidth="1"/>
    <col min="2576" max="2577" width="8.77734375" bestFit="1" customWidth="1"/>
    <col min="2578" max="2578" width="8.77734375" customWidth="1"/>
    <col min="2579" max="2579" width="4.77734375" customWidth="1"/>
    <col min="2805" max="2805" width="10.44140625" customWidth="1"/>
    <col min="2806" max="2806" width="0.5546875" customWidth="1"/>
    <col min="2807" max="2808" width="8.77734375" bestFit="1" customWidth="1"/>
    <col min="2810" max="2810" width="4.77734375" customWidth="1"/>
    <col min="2811" max="2811" width="0.5546875" customWidth="1"/>
    <col min="2815" max="2815" width="4.77734375" customWidth="1"/>
    <col min="2816" max="2816" width="0.5546875" customWidth="1"/>
    <col min="2820" max="2820" width="4.77734375" customWidth="1"/>
    <col min="2821" max="2821" width="0.5546875" customWidth="1"/>
    <col min="2825" max="2825" width="4.77734375" customWidth="1"/>
    <col min="2826" max="2826" width="0.5546875" customWidth="1"/>
    <col min="2827" max="2828" width="8.77734375" bestFit="1" customWidth="1"/>
    <col min="2829" max="2829" width="8.77734375" customWidth="1"/>
    <col min="2830" max="2830" width="4.77734375" customWidth="1"/>
    <col min="2831" max="2831" width="0.5546875" customWidth="1"/>
    <col min="2832" max="2833" width="8.77734375" bestFit="1" customWidth="1"/>
    <col min="2834" max="2834" width="8.77734375" customWidth="1"/>
    <col min="2835" max="2835" width="4.77734375" customWidth="1"/>
    <col min="3061" max="3061" width="10.44140625" customWidth="1"/>
    <col min="3062" max="3062" width="0.5546875" customWidth="1"/>
    <col min="3063" max="3064" width="8.77734375" bestFit="1" customWidth="1"/>
    <col min="3066" max="3066" width="4.77734375" customWidth="1"/>
    <col min="3067" max="3067" width="0.5546875" customWidth="1"/>
    <col min="3071" max="3071" width="4.77734375" customWidth="1"/>
    <col min="3072" max="3072" width="0.5546875" customWidth="1"/>
    <col min="3076" max="3076" width="4.77734375" customWidth="1"/>
    <col min="3077" max="3077" width="0.5546875" customWidth="1"/>
    <col min="3081" max="3081" width="4.77734375" customWidth="1"/>
    <col min="3082" max="3082" width="0.5546875" customWidth="1"/>
    <col min="3083" max="3084" width="8.77734375" bestFit="1" customWidth="1"/>
    <col min="3085" max="3085" width="8.77734375" customWidth="1"/>
    <col min="3086" max="3086" width="4.77734375" customWidth="1"/>
    <col min="3087" max="3087" width="0.5546875" customWidth="1"/>
    <col min="3088" max="3089" width="8.77734375" bestFit="1" customWidth="1"/>
    <col min="3090" max="3090" width="8.77734375" customWidth="1"/>
    <col min="3091" max="3091" width="4.77734375" customWidth="1"/>
    <col min="3317" max="3317" width="10.44140625" customWidth="1"/>
    <col min="3318" max="3318" width="0.5546875" customWidth="1"/>
    <col min="3319" max="3320" width="8.77734375" bestFit="1" customWidth="1"/>
    <col min="3322" max="3322" width="4.77734375" customWidth="1"/>
    <col min="3323" max="3323" width="0.5546875" customWidth="1"/>
    <col min="3327" max="3327" width="4.77734375" customWidth="1"/>
    <col min="3328" max="3328" width="0.5546875" customWidth="1"/>
    <col min="3332" max="3332" width="4.77734375" customWidth="1"/>
    <col min="3333" max="3333" width="0.5546875" customWidth="1"/>
    <col min="3337" max="3337" width="4.77734375" customWidth="1"/>
    <col min="3338" max="3338" width="0.5546875" customWidth="1"/>
    <col min="3339" max="3340" width="8.77734375" bestFit="1" customWidth="1"/>
    <col min="3341" max="3341" width="8.77734375" customWidth="1"/>
    <col min="3342" max="3342" width="4.77734375" customWidth="1"/>
    <col min="3343" max="3343" width="0.5546875" customWidth="1"/>
    <col min="3344" max="3345" width="8.77734375" bestFit="1" customWidth="1"/>
    <col min="3346" max="3346" width="8.77734375" customWidth="1"/>
    <col min="3347" max="3347" width="4.77734375" customWidth="1"/>
    <col min="3573" max="3573" width="10.44140625" customWidth="1"/>
    <col min="3574" max="3574" width="0.5546875" customWidth="1"/>
    <col min="3575" max="3576" width="8.77734375" bestFit="1" customWidth="1"/>
    <col min="3578" max="3578" width="4.77734375" customWidth="1"/>
    <col min="3579" max="3579" width="0.5546875" customWidth="1"/>
    <col min="3583" max="3583" width="4.77734375" customWidth="1"/>
    <col min="3584" max="3584" width="0.5546875" customWidth="1"/>
    <col min="3588" max="3588" width="4.77734375" customWidth="1"/>
    <col min="3589" max="3589" width="0.5546875" customWidth="1"/>
    <col min="3593" max="3593" width="4.77734375" customWidth="1"/>
    <col min="3594" max="3594" width="0.5546875" customWidth="1"/>
    <col min="3595" max="3596" width="8.77734375" bestFit="1" customWidth="1"/>
    <col min="3597" max="3597" width="8.77734375" customWidth="1"/>
    <col min="3598" max="3598" width="4.77734375" customWidth="1"/>
    <col min="3599" max="3599" width="0.5546875" customWidth="1"/>
    <col min="3600" max="3601" width="8.77734375" bestFit="1" customWidth="1"/>
    <col min="3602" max="3602" width="8.77734375" customWidth="1"/>
    <col min="3603" max="3603" width="4.77734375" customWidth="1"/>
    <col min="3829" max="3829" width="10.44140625" customWidth="1"/>
    <col min="3830" max="3830" width="0.5546875" customWidth="1"/>
    <col min="3831" max="3832" width="8.77734375" bestFit="1" customWidth="1"/>
    <col min="3834" max="3834" width="4.77734375" customWidth="1"/>
    <col min="3835" max="3835" width="0.5546875" customWidth="1"/>
    <col min="3839" max="3839" width="4.77734375" customWidth="1"/>
    <col min="3840" max="3840" width="0.5546875" customWidth="1"/>
    <col min="3844" max="3844" width="4.77734375" customWidth="1"/>
    <col min="3845" max="3845" width="0.5546875" customWidth="1"/>
    <col min="3849" max="3849" width="4.77734375" customWidth="1"/>
    <col min="3850" max="3850" width="0.5546875" customWidth="1"/>
    <col min="3851" max="3852" width="8.77734375" bestFit="1" customWidth="1"/>
    <col min="3853" max="3853" width="8.77734375" customWidth="1"/>
    <col min="3854" max="3854" width="4.77734375" customWidth="1"/>
    <col min="3855" max="3855" width="0.5546875" customWidth="1"/>
    <col min="3856" max="3857" width="8.77734375" bestFit="1" customWidth="1"/>
    <col min="3858" max="3858" width="8.77734375" customWidth="1"/>
    <col min="3859" max="3859" width="4.77734375" customWidth="1"/>
    <col min="4085" max="4085" width="10.44140625" customWidth="1"/>
    <col min="4086" max="4086" width="0.5546875" customWidth="1"/>
    <col min="4087" max="4088" width="8.77734375" bestFit="1" customWidth="1"/>
    <col min="4090" max="4090" width="4.77734375" customWidth="1"/>
    <col min="4091" max="4091" width="0.5546875" customWidth="1"/>
    <col min="4095" max="4095" width="4.77734375" customWidth="1"/>
    <col min="4096" max="4096" width="0.5546875" customWidth="1"/>
    <col min="4100" max="4100" width="4.77734375" customWidth="1"/>
    <col min="4101" max="4101" width="0.5546875" customWidth="1"/>
    <col min="4105" max="4105" width="4.77734375" customWidth="1"/>
    <col min="4106" max="4106" width="0.5546875" customWidth="1"/>
    <col min="4107" max="4108" width="8.77734375" bestFit="1" customWidth="1"/>
    <col min="4109" max="4109" width="8.77734375" customWidth="1"/>
    <col min="4110" max="4110" width="4.77734375" customWidth="1"/>
    <col min="4111" max="4111" width="0.5546875" customWidth="1"/>
    <col min="4112" max="4113" width="8.77734375" bestFit="1" customWidth="1"/>
    <col min="4114" max="4114" width="8.77734375" customWidth="1"/>
    <col min="4115" max="4115" width="4.77734375" customWidth="1"/>
    <col min="4341" max="4341" width="10.44140625" customWidth="1"/>
    <col min="4342" max="4342" width="0.5546875" customWidth="1"/>
    <col min="4343" max="4344" width="8.77734375" bestFit="1" customWidth="1"/>
    <col min="4346" max="4346" width="4.77734375" customWidth="1"/>
    <col min="4347" max="4347" width="0.5546875" customWidth="1"/>
    <col min="4351" max="4351" width="4.77734375" customWidth="1"/>
    <col min="4352" max="4352" width="0.5546875" customWidth="1"/>
    <col min="4356" max="4356" width="4.77734375" customWidth="1"/>
    <col min="4357" max="4357" width="0.5546875" customWidth="1"/>
    <col min="4361" max="4361" width="4.77734375" customWidth="1"/>
    <col min="4362" max="4362" width="0.5546875" customWidth="1"/>
    <col min="4363" max="4364" width="8.77734375" bestFit="1" customWidth="1"/>
    <col min="4365" max="4365" width="8.77734375" customWidth="1"/>
    <col min="4366" max="4366" width="4.77734375" customWidth="1"/>
    <col min="4367" max="4367" width="0.5546875" customWidth="1"/>
    <col min="4368" max="4369" width="8.77734375" bestFit="1" customWidth="1"/>
    <col min="4370" max="4370" width="8.77734375" customWidth="1"/>
    <col min="4371" max="4371" width="4.77734375" customWidth="1"/>
    <col min="4597" max="4597" width="10.44140625" customWidth="1"/>
    <col min="4598" max="4598" width="0.5546875" customWidth="1"/>
    <col min="4599" max="4600" width="8.77734375" bestFit="1" customWidth="1"/>
    <col min="4602" max="4602" width="4.77734375" customWidth="1"/>
    <col min="4603" max="4603" width="0.5546875" customWidth="1"/>
    <col min="4607" max="4607" width="4.77734375" customWidth="1"/>
    <col min="4608" max="4608" width="0.5546875" customWidth="1"/>
    <col min="4612" max="4612" width="4.77734375" customWidth="1"/>
    <col min="4613" max="4613" width="0.5546875" customWidth="1"/>
    <col min="4617" max="4617" width="4.77734375" customWidth="1"/>
    <col min="4618" max="4618" width="0.5546875" customWidth="1"/>
    <col min="4619" max="4620" width="8.77734375" bestFit="1" customWidth="1"/>
    <col min="4621" max="4621" width="8.77734375" customWidth="1"/>
    <col min="4622" max="4622" width="4.77734375" customWidth="1"/>
    <col min="4623" max="4623" width="0.5546875" customWidth="1"/>
    <col min="4624" max="4625" width="8.77734375" bestFit="1" customWidth="1"/>
    <col min="4626" max="4626" width="8.77734375" customWidth="1"/>
    <col min="4627" max="4627" width="4.77734375" customWidth="1"/>
    <col min="4853" max="4853" width="10.44140625" customWidth="1"/>
    <col min="4854" max="4854" width="0.5546875" customWidth="1"/>
    <col min="4855" max="4856" width="8.77734375" bestFit="1" customWidth="1"/>
    <col min="4858" max="4858" width="4.77734375" customWidth="1"/>
    <col min="4859" max="4859" width="0.5546875" customWidth="1"/>
    <col min="4863" max="4863" width="4.77734375" customWidth="1"/>
    <col min="4864" max="4864" width="0.5546875" customWidth="1"/>
    <col min="4868" max="4868" width="4.77734375" customWidth="1"/>
    <col min="4869" max="4869" width="0.5546875" customWidth="1"/>
    <col min="4873" max="4873" width="4.77734375" customWidth="1"/>
    <col min="4874" max="4874" width="0.5546875" customWidth="1"/>
    <col min="4875" max="4876" width="8.77734375" bestFit="1" customWidth="1"/>
    <col min="4877" max="4877" width="8.77734375" customWidth="1"/>
    <col min="4878" max="4878" width="4.77734375" customWidth="1"/>
    <col min="4879" max="4879" width="0.5546875" customWidth="1"/>
    <col min="4880" max="4881" width="8.77734375" bestFit="1" customWidth="1"/>
    <col min="4882" max="4882" width="8.77734375" customWidth="1"/>
    <col min="4883" max="4883" width="4.77734375" customWidth="1"/>
    <col min="5109" max="5109" width="10.44140625" customWidth="1"/>
    <col min="5110" max="5110" width="0.5546875" customWidth="1"/>
    <col min="5111" max="5112" width="8.77734375" bestFit="1" customWidth="1"/>
    <col min="5114" max="5114" width="4.77734375" customWidth="1"/>
    <col min="5115" max="5115" width="0.5546875" customWidth="1"/>
    <col min="5119" max="5119" width="4.77734375" customWidth="1"/>
    <col min="5120" max="5120" width="0.5546875" customWidth="1"/>
    <col min="5124" max="5124" width="4.77734375" customWidth="1"/>
    <col min="5125" max="5125" width="0.5546875" customWidth="1"/>
    <col min="5129" max="5129" width="4.77734375" customWidth="1"/>
    <col min="5130" max="5130" width="0.5546875" customWidth="1"/>
    <col min="5131" max="5132" width="8.77734375" bestFit="1" customWidth="1"/>
    <col min="5133" max="5133" width="8.77734375" customWidth="1"/>
    <col min="5134" max="5134" width="4.77734375" customWidth="1"/>
    <col min="5135" max="5135" width="0.5546875" customWidth="1"/>
    <col min="5136" max="5137" width="8.77734375" bestFit="1" customWidth="1"/>
    <col min="5138" max="5138" width="8.77734375" customWidth="1"/>
    <col min="5139" max="5139" width="4.77734375" customWidth="1"/>
    <col min="5365" max="5365" width="10.44140625" customWidth="1"/>
    <col min="5366" max="5366" width="0.5546875" customWidth="1"/>
    <col min="5367" max="5368" width="8.77734375" bestFit="1" customWidth="1"/>
    <col min="5370" max="5370" width="4.77734375" customWidth="1"/>
    <col min="5371" max="5371" width="0.5546875" customWidth="1"/>
    <col min="5375" max="5375" width="4.77734375" customWidth="1"/>
    <col min="5376" max="5376" width="0.5546875" customWidth="1"/>
    <col min="5380" max="5380" width="4.77734375" customWidth="1"/>
    <col min="5381" max="5381" width="0.5546875" customWidth="1"/>
    <col min="5385" max="5385" width="4.77734375" customWidth="1"/>
    <col min="5386" max="5386" width="0.5546875" customWidth="1"/>
    <col min="5387" max="5388" width="8.77734375" bestFit="1" customWidth="1"/>
    <col min="5389" max="5389" width="8.77734375" customWidth="1"/>
    <col min="5390" max="5390" width="4.77734375" customWidth="1"/>
    <col min="5391" max="5391" width="0.5546875" customWidth="1"/>
    <col min="5392" max="5393" width="8.77734375" bestFit="1" customWidth="1"/>
    <col min="5394" max="5394" width="8.77734375" customWidth="1"/>
    <col min="5395" max="5395" width="4.77734375" customWidth="1"/>
    <col min="5621" max="5621" width="10.44140625" customWidth="1"/>
    <col min="5622" max="5622" width="0.5546875" customWidth="1"/>
    <col min="5623" max="5624" width="8.77734375" bestFit="1" customWidth="1"/>
    <col min="5626" max="5626" width="4.77734375" customWidth="1"/>
    <col min="5627" max="5627" width="0.5546875" customWidth="1"/>
    <col min="5631" max="5631" width="4.77734375" customWidth="1"/>
    <col min="5632" max="5632" width="0.5546875" customWidth="1"/>
    <col min="5636" max="5636" width="4.77734375" customWidth="1"/>
    <col min="5637" max="5637" width="0.5546875" customWidth="1"/>
    <col min="5641" max="5641" width="4.77734375" customWidth="1"/>
    <col min="5642" max="5642" width="0.5546875" customWidth="1"/>
    <col min="5643" max="5644" width="8.77734375" bestFit="1" customWidth="1"/>
    <col min="5645" max="5645" width="8.77734375" customWidth="1"/>
    <col min="5646" max="5646" width="4.77734375" customWidth="1"/>
    <col min="5647" max="5647" width="0.5546875" customWidth="1"/>
    <col min="5648" max="5649" width="8.77734375" bestFit="1" customWidth="1"/>
    <col min="5650" max="5650" width="8.77734375" customWidth="1"/>
    <col min="5651" max="5651" width="4.77734375" customWidth="1"/>
    <col min="5877" max="5877" width="10.44140625" customWidth="1"/>
    <col min="5878" max="5878" width="0.5546875" customWidth="1"/>
    <col min="5879" max="5880" width="8.77734375" bestFit="1" customWidth="1"/>
    <col min="5882" max="5882" width="4.77734375" customWidth="1"/>
    <col min="5883" max="5883" width="0.5546875" customWidth="1"/>
    <col min="5887" max="5887" width="4.77734375" customWidth="1"/>
    <col min="5888" max="5888" width="0.5546875" customWidth="1"/>
    <col min="5892" max="5892" width="4.77734375" customWidth="1"/>
    <col min="5893" max="5893" width="0.5546875" customWidth="1"/>
    <col min="5897" max="5897" width="4.77734375" customWidth="1"/>
    <col min="5898" max="5898" width="0.5546875" customWidth="1"/>
    <col min="5899" max="5900" width="8.77734375" bestFit="1" customWidth="1"/>
    <col min="5901" max="5901" width="8.77734375" customWidth="1"/>
    <col min="5902" max="5902" width="4.77734375" customWidth="1"/>
    <col min="5903" max="5903" width="0.5546875" customWidth="1"/>
    <col min="5904" max="5905" width="8.77734375" bestFit="1" customWidth="1"/>
    <col min="5906" max="5906" width="8.77734375" customWidth="1"/>
    <col min="5907" max="5907" width="4.77734375" customWidth="1"/>
    <col min="6133" max="6133" width="10.44140625" customWidth="1"/>
    <col min="6134" max="6134" width="0.5546875" customWidth="1"/>
    <col min="6135" max="6136" width="8.77734375" bestFit="1" customWidth="1"/>
    <col min="6138" max="6138" width="4.77734375" customWidth="1"/>
    <col min="6139" max="6139" width="0.5546875" customWidth="1"/>
    <col min="6143" max="6143" width="4.77734375" customWidth="1"/>
    <col min="6144" max="6144" width="0.5546875" customWidth="1"/>
    <col min="6148" max="6148" width="4.77734375" customWidth="1"/>
    <col min="6149" max="6149" width="0.5546875" customWidth="1"/>
    <col min="6153" max="6153" width="4.77734375" customWidth="1"/>
    <col min="6154" max="6154" width="0.5546875" customWidth="1"/>
    <col min="6155" max="6156" width="8.77734375" bestFit="1" customWidth="1"/>
    <col min="6157" max="6157" width="8.77734375" customWidth="1"/>
    <col min="6158" max="6158" width="4.77734375" customWidth="1"/>
    <col min="6159" max="6159" width="0.5546875" customWidth="1"/>
    <col min="6160" max="6161" width="8.77734375" bestFit="1" customWidth="1"/>
    <col min="6162" max="6162" width="8.77734375" customWidth="1"/>
    <col min="6163" max="6163" width="4.77734375" customWidth="1"/>
    <col min="6389" max="6389" width="10.44140625" customWidth="1"/>
    <col min="6390" max="6390" width="0.5546875" customWidth="1"/>
    <col min="6391" max="6392" width="8.77734375" bestFit="1" customWidth="1"/>
    <col min="6394" max="6394" width="4.77734375" customWidth="1"/>
    <col min="6395" max="6395" width="0.5546875" customWidth="1"/>
    <col min="6399" max="6399" width="4.77734375" customWidth="1"/>
    <col min="6400" max="6400" width="0.5546875" customWidth="1"/>
    <col min="6404" max="6404" width="4.77734375" customWidth="1"/>
    <col min="6405" max="6405" width="0.5546875" customWidth="1"/>
    <col min="6409" max="6409" width="4.77734375" customWidth="1"/>
    <col min="6410" max="6410" width="0.5546875" customWidth="1"/>
    <col min="6411" max="6412" width="8.77734375" bestFit="1" customWidth="1"/>
    <col min="6413" max="6413" width="8.77734375" customWidth="1"/>
    <col min="6414" max="6414" width="4.77734375" customWidth="1"/>
    <col min="6415" max="6415" width="0.5546875" customWidth="1"/>
    <col min="6416" max="6417" width="8.77734375" bestFit="1" customWidth="1"/>
    <col min="6418" max="6418" width="8.77734375" customWidth="1"/>
    <col min="6419" max="6419" width="4.77734375" customWidth="1"/>
    <col min="6645" max="6645" width="10.44140625" customWidth="1"/>
    <col min="6646" max="6646" width="0.5546875" customWidth="1"/>
    <col min="6647" max="6648" width="8.77734375" bestFit="1" customWidth="1"/>
    <col min="6650" max="6650" width="4.77734375" customWidth="1"/>
    <col min="6651" max="6651" width="0.5546875" customWidth="1"/>
    <col min="6655" max="6655" width="4.77734375" customWidth="1"/>
    <col min="6656" max="6656" width="0.5546875" customWidth="1"/>
    <col min="6660" max="6660" width="4.77734375" customWidth="1"/>
    <col min="6661" max="6661" width="0.5546875" customWidth="1"/>
    <col min="6665" max="6665" width="4.77734375" customWidth="1"/>
    <col min="6666" max="6666" width="0.5546875" customWidth="1"/>
    <col min="6667" max="6668" width="8.77734375" bestFit="1" customWidth="1"/>
    <col min="6669" max="6669" width="8.77734375" customWidth="1"/>
    <col min="6670" max="6670" width="4.77734375" customWidth="1"/>
    <col min="6671" max="6671" width="0.5546875" customWidth="1"/>
    <col min="6672" max="6673" width="8.77734375" bestFit="1" customWidth="1"/>
    <col min="6674" max="6674" width="8.77734375" customWidth="1"/>
    <col min="6675" max="6675" width="4.77734375" customWidth="1"/>
    <col min="6901" max="6901" width="10.44140625" customWidth="1"/>
    <col min="6902" max="6902" width="0.5546875" customWidth="1"/>
    <col min="6903" max="6904" width="8.77734375" bestFit="1" customWidth="1"/>
    <col min="6906" max="6906" width="4.77734375" customWidth="1"/>
    <col min="6907" max="6907" width="0.5546875" customWidth="1"/>
    <col min="6911" max="6911" width="4.77734375" customWidth="1"/>
    <col min="6912" max="6912" width="0.5546875" customWidth="1"/>
    <col min="6916" max="6916" width="4.77734375" customWidth="1"/>
    <col min="6917" max="6917" width="0.5546875" customWidth="1"/>
    <col min="6921" max="6921" width="4.77734375" customWidth="1"/>
    <col min="6922" max="6922" width="0.5546875" customWidth="1"/>
    <col min="6923" max="6924" width="8.77734375" bestFit="1" customWidth="1"/>
    <col min="6925" max="6925" width="8.77734375" customWidth="1"/>
    <col min="6926" max="6926" width="4.77734375" customWidth="1"/>
    <col min="6927" max="6927" width="0.5546875" customWidth="1"/>
    <col min="6928" max="6929" width="8.77734375" bestFit="1" customWidth="1"/>
    <col min="6930" max="6930" width="8.77734375" customWidth="1"/>
    <col min="6931" max="6931" width="4.77734375" customWidth="1"/>
    <col min="7157" max="7157" width="10.44140625" customWidth="1"/>
    <col min="7158" max="7158" width="0.5546875" customWidth="1"/>
    <col min="7159" max="7160" width="8.77734375" bestFit="1" customWidth="1"/>
    <col min="7162" max="7162" width="4.77734375" customWidth="1"/>
    <col min="7163" max="7163" width="0.5546875" customWidth="1"/>
    <col min="7167" max="7167" width="4.77734375" customWidth="1"/>
    <col min="7168" max="7168" width="0.5546875" customWidth="1"/>
    <col min="7172" max="7172" width="4.77734375" customWidth="1"/>
    <col min="7173" max="7173" width="0.5546875" customWidth="1"/>
    <col min="7177" max="7177" width="4.77734375" customWidth="1"/>
    <col min="7178" max="7178" width="0.5546875" customWidth="1"/>
    <col min="7179" max="7180" width="8.77734375" bestFit="1" customWidth="1"/>
    <col min="7181" max="7181" width="8.77734375" customWidth="1"/>
    <col min="7182" max="7182" width="4.77734375" customWidth="1"/>
    <col min="7183" max="7183" width="0.5546875" customWidth="1"/>
    <col min="7184" max="7185" width="8.77734375" bestFit="1" customWidth="1"/>
    <col min="7186" max="7186" width="8.77734375" customWidth="1"/>
    <col min="7187" max="7187" width="4.77734375" customWidth="1"/>
    <col min="7413" max="7413" width="10.44140625" customWidth="1"/>
    <col min="7414" max="7414" width="0.5546875" customWidth="1"/>
    <col min="7415" max="7416" width="8.77734375" bestFit="1" customWidth="1"/>
    <col min="7418" max="7418" width="4.77734375" customWidth="1"/>
    <col min="7419" max="7419" width="0.5546875" customWidth="1"/>
    <col min="7423" max="7423" width="4.77734375" customWidth="1"/>
    <col min="7424" max="7424" width="0.5546875" customWidth="1"/>
    <col min="7428" max="7428" width="4.77734375" customWidth="1"/>
    <col min="7429" max="7429" width="0.5546875" customWidth="1"/>
    <col min="7433" max="7433" width="4.77734375" customWidth="1"/>
    <col min="7434" max="7434" width="0.5546875" customWidth="1"/>
    <col min="7435" max="7436" width="8.77734375" bestFit="1" customWidth="1"/>
    <col min="7437" max="7437" width="8.77734375" customWidth="1"/>
    <col min="7438" max="7438" width="4.77734375" customWidth="1"/>
    <col min="7439" max="7439" width="0.5546875" customWidth="1"/>
    <col min="7440" max="7441" width="8.77734375" bestFit="1" customWidth="1"/>
    <col min="7442" max="7442" width="8.77734375" customWidth="1"/>
    <col min="7443" max="7443" width="4.77734375" customWidth="1"/>
    <col min="7669" max="7669" width="10.44140625" customWidth="1"/>
    <col min="7670" max="7670" width="0.5546875" customWidth="1"/>
    <col min="7671" max="7672" width="8.77734375" bestFit="1" customWidth="1"/>
    <col min="7674" max="7674" width="4.77734375" customWidth="1"/>
    <col min="7675" max="7675" width="0.5546875" customWidth="1"/>
    <col min="7679" max="7679" width="4.77734375" customWidth="1"/>
    <col min="7680" max="7680" width="0.5546875" customWidth="1"/>
    <col min="7684" max="7684" width="4.77734375" customWidth="1"/>
    <col min="7685" max="7685" width="0.5546875" customWidth="1"/>
    <col min="7689" max="7689" width="4.77734375" customWidth="1"/>
    <col min="7690" max="7690" width="0.5546875" customWidth="1"/>
    <col min="7691" max="7692" width="8.77734375" bestFit="1" customWidth="1"/>
    <col min="7693" max="7693" width="8.77734375" customWidth="1"/>
    <col min="7694" max="7694" width="4.77734375" customWidth="1"/>
    <col min="7695" max="7695" width="0.5546875" customWidth="1"/>
    <col min="7696" max="7697" width="8.77734375" bestFit="1" customWidth="1"/>
    <col min="7698" max="7698" width="8.77734375" customWidth="1"/>
    <col min="7699" max="7699" width="4.77734375" customWidth="1"/>
    <col min="7925" max="7925" width="10.44140625" customWidth="1"/>
    <col min="7926" max="7926" width="0.5546875" customWidth="1"/>
    <col min="7927" max="7928" width="8.77734375" bestFit="1" customWidth="1"/>
    <col min="7930" max="7930" width="4.77734375" customWidth="1"/>
    <col min="7931" max="7931" width="0.5546875" customWidth="1"/>
    <col min="7935" max="7935" width="4.77734375" customWidth="1"/>
    <col min="7936" max="7936" width="0.5546875" customWidth="1"/>
    <col min="7940" max="7940" width="4.77734375" customWidth="1"/>
    <col min="7941" max="7941" width="0.5546875" customWidth="1"/>
    <col min="7945" max="7945" width="4.77734375" customWidth="1"/>
    <col min="7946" max="7946" width="0.5546875" customWidth="1"/>
    <col min="7947" max="7948" width="8.77734375" bestFit="1" customWidth="1"/>
    <col min="7949" max="7949" width="8.77734375" customWidth="1"/>
    <col min="7950" max="7950" width="4.77734375" customWidth="1"/>
    <col min="7951" max="7951" width="0.5546875" customWidth="1"/>
    <col min="7952" max="7953" width="8.77734375" bestFit="1" customWidth="1"/>
    <col min="7954" max="7954" width="8.77734375" customWidth="1"/>
    <col min="7955" max="7955" width="4.77734375" customWidth="1"/>
    <col min="8181" max="8181" width="10.44140625" customWidth="1"/>
    <col min="8182" max="8182" width="0.5546875" customWidth="1"/>
    <col min="8183" max="8184" width="8.77734375" bestFit="1" customWidth="1"/>
    <col min="8186" max="8186" width="4.77734375" customWidth="1"/>
    <col min="8187" max="8187" width="0.5546875" customWidth="1"/>
    <col min="8191" max="8191" width="4.77734375" customWidth="1"/>
    <col min="8192" max="8192" width="0.5546875" customWidth="1"/>
    <col min="8196" max="8196" width="4.77734375" customWidth="1"/>
    <col min="8197" max="8197" width="0.5546875" customWidth="1"/>
    <col min="8201" max="8201" width="4.77734375" customWidth="1"/>
    <col min="8202" max="8202" width="0.5546875" customWidth="1"/>
    <col min="8203" max="8204" width="8.77734375" bestFit="1" customWidth="1"/>
    <col min="8205" max="8205" width="8.77734375" customWidth="1"/>
    <col min="8206" max="8206" width="4.77734375" customWidth="1"/>
    <col min="8207" max="8207" width="0.5546875" customWidth="1"/>
    <col min="8208" max="8209" width="8.77734375" bestFit="1" customWidth="1"/>
    <col min="8210" max="8210" width="8.77734375" customWidth="1"/>
    <col min="8211" max="8211" width="4.77734375" customWidth="1"/>
    <col min="8437" max="8437" width="10.44140625" customWidth="1"/>
    <col min="8438" max="8438" width="0.5546875" customWidth="1"/>
    <col min="8439" max="8440" width="8.77734375" bestFit="1" customWidth="1"/>
    <col min="8442" max="8442" width="4.77734375" customWidth="1"/>
    <col min="8443" max="8443" width="0.5546875" customWidth="1"/>
    <col min="8447" max="8447" width="4.77734375" customWidth="1"/>
    <col min="8448" max="8448" width="0.5546875" customWidth="1"/>
    <col min="8452" max="8452" width="4.77734375" customWidth="1"/>
    <col min="8453" max="8453" width="0.5546875" customWidth="1"/>
    <col min="8457" max="8457" width="4.77734375" customWidth="1"/>
    <col min="8458" max="8458" width="0.5546875" customWidth="1"/>
    <col min="8459" max="8460" width="8.77734375" bestFit="1" customWidth="1"/>
    <col min="8461" max="8461" width="8.77734375" customWidth="1"/>
    <col min="8462" max="8462" width="4.77734375" customWidth="1"/>
    <col min="8463" max="8463" width="0.5546875" customWidth="1"/>
    <col min="8464" max="8465" width="8.77734375" bestFit="1" customWidth="1"/>
    <col min="8466" max="8466" width="8.77734375" customWidth="1"/>
    <col min="8467" max="8467" width="4.77734375" customWidth="1"/>
    <col min="8693" max="8693" width="10.44140625" customWidth="1"/>
    <col min="8694" max="8694" width="0.5546875" customWidth="1"/>
    <col min="8695" max="8696" width="8.77734375" bestFit="1" customWidth="1"/>
    <col min="8698" max="8698" width="4.77734375" customWidth="1"/>
    <col min="8699" max="8699" width="0.5546875" customWidth="1"/>
    <col min="8703" max="8703" width="4.77734375" customWidth="1"/>
    <col min="8704" max="8704" width="0.5546875" customWidth="1"/>
    <col min="8708" max="8708" width="4.77734375" customWidth="1"/>
    <col min="8709" max="8709" width="0.5546875" customWidth="1"/>
    <col min="8713" max="8713" width="4.77734375" customWidth="1"/>
    <col min="8714" max="8714" width="0.5546875" customWidth="1"/>
    <col min="8715" max="8716" width="8.77734375" bestFit="1" customWidth="1"/>
    <col min="8717" max="8717" width="8.77734375" customWidth="1"/>
    <col min="8718" max="8718" width="4.77734375" customWidth="1"/>
    <col min="8719" max="8719" width="0.5546875" customWidth="1"/>
    <col min="8720" max="8721" width="8.77734375" bestFit="1" customWidth="1"/>
    <col min="8722" max="8722" width="8.77734375" customWidth="1"/>
    <col min="8723" max="8723" width="4.77734375" customWidth="1"/>
    <col min="8949" max="8949" width="10.44140625" customWidth="1"/>
    <col min="8950" max="8950" width="0.5546875" customWidth="1"/>
    <col min="8951" max="8952" width="8.77734375" bestFit="1" customWidth="1"/>
    <col min="8954" max="8954" width="4.77734375" customWidth="1"/>
    <col min="8955" max="8955" width="0.5546875" customWidth="1"/>
    <col min="8959" max="8959" width="4.77734375" customWidth="1"/>
    <col min="8960" max="8960" width="0.5546875" customWidth="1"/>
    <col min="8964" max="8964" width="4.77734375" customWidth="1"/>
    <col min="8965" max="8965" width="0.5546875" customWidth="1"/>
    <col min="8969" max="8969" width="4.77734375" customWidth="1"/>
    <col min="8970" max="8970" width="0.5546875" customWidth="1"/>
    <col min="8971" max="8972" width="8.77734375" bestFit="1" customWidth="1"/>
    <col min="8973" max="8973" width="8.77734375" customWidth="1"/>
    <col min="8974" max="8974" width="4.77734375" customWidth="1"/>
    <col min="8975" max="8975" width="0.5546875" customWidth="1"/>
    <col min="8976" max="8977" width="8.77734375" bestFit="1" customWidth="1"/>
    <col min="8978" max="8978" width="8.77734375" customWidth="1"/>
    <col min="8979" max="8979" width="4.77734375" customWidth="1"/>
    <col min="9205" max="9205" width="10.44140625" customWidth="1"/>
    <col min="9206" max="9206" width="0.5546875" customWidth="1"/>
    <col min="9207" max="9208" width="8.77734375" bestFit="1" customWidth="1"/>
    <col min="9210" max="9210" width="4.77734375" customWidth="1"/>
    <col min="9211" max="9211" width="0.5546875" customWidth="1"/>
    <col min="9215" max="9215" width="4.77734375" customWidth="1"/>
    <col min="9216" max="9216" width="0.5546875" customWidth="1"/>
    <col min="9220" max="9220" width="4.77734375" customWidth="1"/>
    <col min="9221" max="9221" width="0.5546875" customWidth="1"/>
    <col min="9225" max="9225" width="4.77734375" customWidth="1"/>
    <col min="9226" max="9226" width="0.5546875" customWidth="1"/>
    <col min="9227" max="9228" width="8.77734375" bestFit="1" customWidth="1"/>
    <col min="9229" max="9229" width="8.77734375" customWidth="1"/>
    <col min="9230" max="9230" width="4.77734375" customWidth="1"/>
    <col min="9231" max="9231" width="0.5546875" customWidth="1"/>
    <col min="9232" max="9233" width="8.77734375" bestFit="1" customWidth="1"/>
    <col min="9234" max="9234" width="8.77734375" customWidth="1"/>
    <col min="9235" max="9235" width="4.77734375" customWidth="1"/>
    <col min="9461" max="9461" width="10.44140625" customWidth="1"/>
    <col min="9462" max="9462" width="0.5546875" customWidth="1"/>
    <col min="9463" max="9464" width="8.77734375" bestFit="1" customWidth="1"/>
    <col min="9466" max="9466" width="4.77734375" customWidth="1"/>
    <col min="9467" max="9467" width="0.5546875" customWidth="1"/>
    <col min="9471" max="9471" width="4.77734375" customWidth="1"/>
    <col min="9472" max="9472" width="0.5546875" customWidth="1"/>
    <col min="9476" max="9476" width="4.77734375" customWidth="1"/>
    <col min="9477" max="9477" width="0.5546875" customWidth="1"/>
    <col min="9481" max="9481" width="4.77734375" customWidth="1"/>
    <col min="9482" max="9482" width="0.5546875" customWidth="1"/>
    <col min="9483" max="9484" width="8.77734375" bestFit="1" customWidth="1"/>
    <col min="9485" max="9485" width="8.77734375" customWidth="1"/>
    <col min="9486" max="9486" width="4.77734375" customWidth="1"/>
    <col min="9487" max="9487" width="0.5546875" customWidth="1"/>
    <col min="9488" max="9489" width="8.77734375" bestFit="1" customWidth="1"/>
    <col min="9490" max="9490" width="8.77734375" customWidth="1"/>
    <col min="9491" max="9491" width="4.77734375" customWidth="1"/>
    <col min="9717" max="9717" width="10.44140625" customWidth="1"/>
    <col min="9718" max="9718" width="0.5546875" customWidth="1"/>
    <col min="9719" max="9720" width="8.77734375" bestFit="1" customWidth="1"/>
    <col min="9722" max="9722" width="4.77734375" customWidth="1"/>
    <col min="9723" max="9723" width="0.5546875" customWidth="1"/>
    <col min="9727" max="9727" width="4.77734375" customWidth="1"/>
    <col min="9728" max="9728" width="0.5546875" customWidth="1"/>
    <col min="9732" max="9732" width="4.77734375" customWidth="1"/>
    <col min="9733" max="9733" width="0.5546875" customWidth="1"/>
    <col min="9737" max="9737" width="4.77734375" customWidth="1"/>
    <col min="9738" max="9738" width="0.5546875" customWidth="1"/>
    <col min="9739" max="9740" width="8.77734375" bestFit="1" customWidth="1"/>
    <col min="9741" max="9741" width="8.77734375" customWidth="1"/>
    <col min="9742" max="9742" width="4.77734375" customWidth="1"/>
    <col min="9743" max="9743" width="0.5546875" customWidth="1"/>
    <col min="9744" max="9745" width="8.77734375" bestFit="1" customWidth="1"/>
    <col min="9746" max="9746" width="8.77734375" customWidth="1"/>
    <col min="9747" max="9747" width="4.77734375" customWidth="1"/>
    <col min="9973" max="9973" width="10.44140625" customWidth="1"/>
    <col min="9974" max="9974" width="0.5546875" customWidth="1"/>
    <col min="9975" max="9976" width="8.77734375" bestFit="1" customWidth="1"/>
    <col min="9978" max="9978" width="4.77734375" customWidth="1"/>
    <col min="9979" max="9979" width="0.5546875" customWidth="1"/>
    <col min="9983" max="9983" width="4.77734375" customWidth="1"/>
    <col min="9984" max="9984" width="0.5546875" customWidth="1"/>
    <col min="9988" max="9988" width="4.77734375" customWidth="1"/>
    <col min="9989" max="9989" width="0.5546875" customWidth="1"/>
    <col min="9993" max="9993" width="4.77734375" customWidth="1"/>
    <col min="9994" max="9994" width="0.5546875" customWidth="1"/>
    <col min="9995" max="9996" width="8.77734375" bestFit="1" customWidth="1"/>
    <col min="9997" max="9997" width="8.77734375" customWidth="1"/>
    <col min="9998" max="9998" width="4.77734375" customWidth="1"/>
    <col min="9999" max="9999" width="0.5546875" customWidth="1"/>
    <col min="10000" max="10001" width="8.77734375" bestFit="1" customWidth="1"/>
    <col min="10002" max="10002" width="8.77734375" customWidth="1"/>
    <col min="10003" max="10003" width="4.77734375" customWidth="1"/>
    <col min="10229" max="10229" width="10.44140625" customWidth="1"/>
    <col min="10230" max="10230" width="0.5546875" customWidth="1"/>
    <col min="10231" max="10232" width="8.77734375" bestFit="1" customWidth="1"/>
    <col min="10234" max="10234" width="4.77734375" customWidth="1"/>
    <col min="10235" max="10235" width="0.5546875" customWidth="1"/>
    <col min="10239" max="10239" width="4.77734375" customWidth="1"/>
    <col min="10240" max="10240" width="0.5546875" customWidth="1"/>
    <col min="10244" max="10244" width="4.77734375" customWidth="1"/>
    <col min="10245" max="10245" width="0.5546875" customWidth="1"/>
    <col min="10249" max="10249" width="4.77734375" customWidth="1"/>
    <col min="10250" max="10250" width="0.5546875" customWidth="1"/>
    <col min="10251" max="10252" width="8.77734375" bestFit="1" customWidth="1"/>
    <col min="10253" max="10253" width="8.77734375" customWidth="1"/>
    <col min="10254" max="10254" width="4.77734375" customWidth="1"/>
    <col min="10255" max="10255" width="0.5546875" customWidth="1"/>
    <col min="10256" max="10257" width="8.77734375" bestFit="1" customWidth="1"/>
    <col min="10258" max="10258" width="8.77734375" customWidth="1"/>
    <col min="10259" max="10259" width="4.77734375" customWidth="1"/>
    <col min="10485" max="10485" width="10.44140625" customWidth="1"/>
    <col min="10486" max="10486" width="0.5546875" customWidth="1"/>
    <col min="10487" max="10488" width="8.77734375" bestFit="1" customWidth="1"/>
    <col min="10490" max="10490" width="4.77734375" customWidth="1"/>
    <col min="10491" max="10491" width="0.5546875" customWidth="1"/>
    <col min="10495" max="10495" width="4.77734375" customWidth="1"/>
    <col min="10496" max="10496" width="0.5546875" customWidth="1"/>
    <col min="10500" max="10500" width="4.77734375" customWidth="1"/>
    <col min="10501" max="10501" width="0.5546875" customWidth="1"/>
    <col min="10505" max="10505" width="4.77734375" customWidth="1"/>
    <col min="10506" max="10506" width="0.5546875" customWidth="1"/>
    <col min="10507" max="10508" width="8.77734375" bestFit="1" customWidth="1"/>
    <col min="10509" max="10509" width="8.77734375" customWidth="1"/>
    <col min="10510" max="10510" width="4.77734375" customWidth="1"/>
    <col min="10511" max="10511" width="0.5546875" customWidth="1"/>
    <col min="10512" max="10513" width="8.77734375" bestFit="1" customWidth="1"/>
    <col min="10514" max="10514" width="8.77734375" customWidth="1"/>
    <col min="10515" max="10515" width="4.77734375" customWidth="1"/>
    <col min="10741" max="10741" width="10.44140625" customWidth="1"/>
    <col min="10742" max="10742" width="0.5546875" customWidth="1"/>
    <col min="10743" max="10744" width="8.77734375" bestFit="1" customWidth="1"/>
    <col min="10746" max="10746" width="4.77734375" customWidth="1"/>
    <col min="10747" max="10747" width="0.5546875" customWidth="1"/>
    <col min="10751" max="10751" width="4.77734375" customWidth="1"/>
    <col min="10752" max="10752" width="0.5546875" customWidth="1"/>
    <col min="10756" max="10756" width="4.77734375" customWidth="1"/>
    <col min="10757" max="10757" width="0.5546875" customWidth="1"/>
    <col min="10761" max="10761" width="4.77734375" customWidth="1"/>
    <col min="10762" max="10762" width="0.5546875" customWidth="1"/>
    <col min="10763" max="10764" width="8.77734375" bestFit="1" customWidth="1"/>
    <col min="10765" max="10765" width="8.77734375" customWidth="1"/>
    <col min="10766" max="10766" width="4.77734375" customWidth="1"/>
    <col min="10767" max="10767" width="0.5546875" customWidth="1"/>
    <col min="10768" max="10769" width="8.77734375" bestFit="1" customWidth="1"/>
    <col min="10770" max="10770" width="8.77734375" customWidth="1"/>
    <col min="10771" max="10771" width="4.77734375" customWidth="1"/>
    <col min="10997" max="10997" width="10.44140625" customWidth="1"/>
    <col min="10998" max="10998" width="0.5546875" customWidth="1"/>
    <col min="10999" max="11000" width="8.77734375" bestFit="1" customWidth="1"/>
    <col min="11002" max="11002" width="4.77734375" customWidth="1"/>
    <col min="11003" max="11003" width="0.5546875" customWidth="1"/>
    <col min="11007" max="11007" width="4.77734375" customWidth="1"/>
    <col min="11008" max="11008" width="0.5546875" customWidth="1"/>
    <col min="11012" max="11012" width="4.77734375" customWidth="1"/>
    <col min="11013" max="11013" width="0.5546875" customWidth="1"/>
    <col min="11017" max="11017" width="4.77734375" customWidth="1"/>
    <col min="11018" max="11018" width="0.5546875" customWidth="1"/>
    <col min="11019" max="11020" width="8.77734375" bestFit="1" customWidth="1"/>
    <col min="11021" max="11021" width="8.77734375" customWidth="1"/>
    <col min="11022" max="11022" width="4.77734375" customWidth="1"/>
    <col min="11023" max="11023" width="0.5546875" customWidth="1"/>
    <col min="11024" max="11025" width="8.77734375" bestFit="1" customWidth="1"/>
    <col min="11026" max="11026" width="8.77734375" customWidth="1"/>
    <col min="11027" max="11027" width="4.77734375" customWidth="1"/>
    <col min="11253" max="11253" width="10.44140625" customWidth="1"/>
    <col min="11254" max="11254" width="0.5546875" customWidth="1"/>
    <col min="11255" max="11256" width="8.77734375" bestFit="1" customWidth="1"/>
    <col min="11258" max="11258" width="4.77734375" customWidth="1"/>
    <col min="11259" max="11259" width="0.5546875" customWidth="1"/>
    <col min="11263" max="11263" width="4.77734375" customWidth="1"/>
    <col min="11264" max="11264" width="0.5546875" customWidth="1"/>
    <col min="11268" max="11268" width="4.77734375" customWidth="1"/>
    <col min="11269" max="11269" width="0.5546875" customWidth="1"/>
    <col min="11273" max="11273" width="4.77734375" customWidth="1"/>
    <col min="11274" max="11274" width="0.5546875" customWidth="1"/>
    <col min="11275" max="11276" width="8.77734375" bestFit="1" customWidth="1"/>
    <col min="11277" max="11277" width="8.77734375" customWidth="1"/>
    <col min="11278" max="11278" width="4.77734375" customWidth="1"/>
    <col min="11279" max="11279" width="0.5546875" customWidth="1"/>
    <col min="11280" max="11281" width="8.77734375" bestFit="1" customWidth="1"/>
    <col min="11282" max="11282" width="8.77734375" customWidth="1"/>
    <col min="11283" max="11283" width="4.77734375" customWidth="1"/>
    <col min="11509" max="11509" width="10.44140625" customWidth="1"/>
    <col min="11510" max="11510" width="0.5546875" customWidth="1"/>
    <col min="11511" max="11512" width="8.77734375" bestFit="1" customWidth="1"/>
    <col min="11514" max="11514" width="4.77734375" customWidth="1"/>
    <col min="11515" max="11515" width="0.5546875" customWidth="1"/>
    <col min="11519" max="11519" width="4.77734375" customWidth="1"/>
    <col min="11520" max="11520" width="0.5546875" customWidth="1"/>
    <col min="11524" max="11524" width="4.77734375" customWidth="1"/>
    <col min="11525" max="11525" width="0.5546875" customWidth="1"/>
    <col min="11529" max="11529" width="4.77734375" customWidth="1"/>
    <col min="11530" max="11530" width="0.5546875" customWidth="1"/>
    <col min="11531" max="11532" width="8.77734375" bestFit="1" customWidth="1"/>
    <col min="11533" max="11533" width="8.77734375" customWidth="1"/>
    <col min="11534" max="11534" width="4.77734375" customWidth="1"/>
    <col min="11535" max="11535" width="0.5546875" customWidth="1"/>
    <col min="11536" max="11537" width="8.77734375" bestFit="1" customWidth="1"/>
    <col min="11538" max="11538" width="8.77734375" customWidth="1"/>
    <col min="11539" max="11539" width="4.77734375" customWidth="1"/>
    <col min="11765" max="11765" width="10.44140625" customWidth="1"/>
    <col min="11766" max="11766" width="0.5546875" customWidth="1"/>
    <col min="11767" max="11768" width="8.77734375" bestFit="1" customWidth="1"/>
    <col min="11770" max="11770" width="4.77734375" customWidth="1"/>
    <col min="11771" max="11771" width="0.5546875" customWidth="1"/>
    <col min="11775" max="11775" width="4.77734375" customWidth="1"/>
    <col min="11776" max="11776" width="0.5546875" customWidth="1"/>
    <col min="11780" max="11780" width="4.77734375" customWidth="1"/>
    <col min="11781" max="11781" width="0.5546875" customWidth="1"/>
    <col min="11785" max="11785" width="4.77734375" customWidth="1"/>
    <col min="11786" max="11786" width="0.5546875" customWidth="1"/>
    <col min="11787" max="11788" width="8.77734375" bestFit="1" customWidth="1"/>
    <col min="11789" max="11789" width="8.77734375" customWidth="1"/>
    <col min="11790" max="11790" width="4.77734375" customWidth="1"/>
    <col min="11791" max="11791" width="0.5546875" customWidth="1"/>
    <col min="11792" max="11793" width="8.77734375" bestFit="1" customWidth="1"/>
    <col min="11794" max="11794" width="8.77734375" customWidth="1"/>
    <col min="11795" max="11795" width="4.77734375" customWidth="1"/>
    <col min="12021" max="12021" width="10.44140625" customWidth="1"/>
    <col min="12022" max="12022" width="0.5546875" customWidth="1"/>
    <col min="12023" max="12024" width="8.77734375" bestFit="1" customWidth="1"/>
    <col min="12026" max="12026" width="4.77734375" customWidth="1"/>
    <col min="12027" max="12027" width="0.5546875" customWidth="1"/>
    <col min="12031" max="12031" width="4.77734375" customWidth="1"/>
    <col min="12032" max="12032" width="0.5546875" customWidth="1"/>
    <col min="12036" max="12036" width="4.77734375" customWidth="1"/>
    <col min="12037" max="12037" width="0.5546875" customWidth="1"/>
    <col min="12041" max="12041" width="4.77734375" customWidth="1"/>
    <col min="12042" max="12042" width="0.5546875" customWidth="1"/>
    <col min="12043" max="12044" width="8.77734375" bestFit="1" customWidth="1"/>
    <col min="12045" max="12045" width="8.77734375" customWidth="1"/>
    <col min="12046" max="12046" width="4.77734375" customWidth="1"/>
    <col min="12047" max="12047" width="0.5546875" customWidth="1"/>
    <col min="12048" max="12049" width="8.77734375" bestFit="1" customWidth="1"/>
    <col min="12050" max="12050" width="8.77734375" customWidth="1"/>
    <col min="12051" max="12051" width="4.77734375" customWidth="1"/>
    <col min="12277" max="12277" width="10.44140625" customWidth="1"/>
    <col min="12278" max="12278" width="0.5546875" customWidth="1"/>
    <col min="12279" max="12280" width="8.77734375" bestFit="1" customWidth="1"/>
    <col min="12282" max="12282" width="4.77734375" customWidth="1"/>
    <col min="12283" max="12283" width="0.5546875" customWidth="1"/>
    <col min="12287" max="12287" width="4.77734375" customWidth="1"/>
    <col min="12288" max="12288" width="0.5546875" customWidth="1"/>
    <col min="12292" max="12292" width="4.77734375" customWidth="1"/>
    <col min="12293" max="12293" width="0.5546875" customWidth="1"/>
    <col min="12297" max="12297" width="4.77734375" customWidth="1"/>
    <col min="12298" max="12298" width="0.5546875" customWidth="1"/>
    <col min="12299" max="12300" width="8.77734375" bestFit="1" customWidth="1"/>
    <col min="12301" max="12301" width="8.77734375" customWidth="1"/>
    <col min="12302" max="12302" width="4.77734375" customWidth="1"/>
    <col min="12303" max="12303" width="0.5546875" customWidth="1"/>
    <col min="12304" max="12305" width="8.77734375" bestFit="1" customWidth="1"/>
    <col min="12306" max="12306" width="8.77734375" customWidth="1"/>
    <col min="12307" max="12307" width="4.77734375" customWidth="1"/>
    <col min="12533" max="12533" width="10.44140625" customWidth="1"/>
    <col min="12534" max="12534" width="0.5546875" customWidth="1"/>
    <col min="12535" max="12536" width="8.77734375" bestFit="1" customWidth="1"/>
    <col min="12538" max="12538" width="4.77734375" customWidth="1"/>
    <col min="12539" max="12539" width="0.5546875" customWidth="1"/>
    <col min="12543" max="12543" width="4.77734375" customWidth="1"/>
    <col min="12544" max="12544" width="0.5546875" customWidth="1"/>
    <col min="12548" max="12548" width="4.77734375" customWidth="1"/>
    <col min="12549" max="12549" width="0.5546875" customWidth="1"/>
    <col min="12553" max="12553" width="4.77734375" customWidth="1"/>
    <col min="12554" max="12554" width="0.5546875" customWidth="1"/>
    <col min="12555" max="12556" width="8.77734375" bestFit="1" customWidth="1"/>
    <col min="12557" max="12557" width="8.77734375" customWidth="1"/>
    <col min="12558" max="12558" width="4.77734375" customWidth="1"/>
    <col min="12559" max="12559" width="0.5546875" customWidth="1"/>
    <col min="12560" max="12561" width="8.77734375" bestFit="1" customWidth="1"/>
    <col min="12562" max="12562" width="8.77734375" customWidth="1"/>
    <col min="12563" max="12563" width="4.77734375" customWidth="1"/>
    <col min="12789" max="12789" width="10.44140625" customWidth="1"/>
    <col min="12790" max="12790" width="0.5546875" customWidth="1"/>
    <col min="12791" max="12792" width="8.77734375" bestFit="1" customWidth="1"/>
    <col min="12794" max="12794" width="4.77734375" customWidth="1"/>
    <col min="12795" max="12795" width="0.5546875" customWidth="1"/>
    <col min="12799" max="12799" width="4.77734375" customWidth="1"/>
    <col min="12800" max="12800" width="0.5546875" customWidth="1"/>
    <col min="12804" max="12804" width="4.77734375" customWidth="1"/>
    <col min="12805" max="12805" width="0.5546875" customWidth="1"/>
    <col min="12809" max="12809" width="4.77734375" customWidth="1"/>
    <col min="12810" max="12810" width="0.5546875" customWidth="1"/>
    <col min="12811" max="12812" width="8.77734375" bestFit="1" customWidth="1"/>
    <col min="12813" max="12813" width="8.77734375" customWidth="1"/>
    <col min="12814" max="12814" width="4.77734375" customWidth="1"/>
    <col min="12815" max="12815" width="0.5546875" customWidth="1"/>
    <col min="12816" max="12817" width="8.77734375" bestFit="1" customWidth="1"/>
    <col min="12818" max="12818" width="8.77734375" customWidth="1"/>
    <col min="12819" max="12819" width="4.77734375" customWidth="1"/>
    <col min="13045" max="13045" width="10.44140625" customWidth="1"/>
    <col min="13046" max="13046" width="0.5546875" customWidth="1"/>
    <col min="13047" max="13048" width="8.77734375" bestFit="1" customWidth="1"/>
    <col min="13050" max="13050" width="4.77734375" customWidth="1"/>
    <col min="13051" max="13051" width="0.5546875" customWidth="1"/>
    <col min="13055" max="13055" width="4.77734375" customWidth="1"/>
    <col min="13056" max="13056" width="0.5546875" customWidth="1"/>
    <col min="13060" max="13060" width="4.77734375" customWidth="1"/>
    <col min="13061" max="13061" width="0.5546875" customWidth="1"/>
    <col min="13065" max="13065" width="4.77734375" customWidth="1"/>
    <col min="13066" max="13066" width="0.5546875" customWidth="1"/>
    <col min="13067" max="13068" width="8.77734375" bestFit="1" customWidth="1"/>
    <col min="13069" max="13069" width="8.77734375" customWidth="1"/>
    <col min="13070" max="13070" width="4.77734375" customWidth="1"/>
    <col min="13071" max="13071" width="0.5546875" customWidth="1"/>
    <col min="13072" max="13073" width="8.77734375" bestFit="1" customWidth="1"/>
    <col min="13074" max="13074" width="8.77734375" customWidth="1"/>
    <col min="13075" max="13075" width="4.77734375" customWidth="1"/>
    <col min="13301" max="13301" width="10.44140625" customWidth="1"/>
    <col min="13302" max="13302" width="0.5546875" customWidth="1"/>
    <col min="13303" max="13304" width="8.77734375" bestFit="1" customWidth="1"/>
    <col min="13306" max="13306" width="4.77734375" customWidth="1"/>
    <col min="13307" max="13307" width="0.5546875" customWidth="1"/>
    <col min="13311" max="13311" width="4.77734375" customWidth="1"/>
    <col min="13312" max="13312" width="0.5546875" customWidth="1"/>
    <col min="13316" max="13316" width="4.77734375" customWidth="1"/>
    <col min="13317" max="13317" width="0.5546875" customWidth="1"/>
    <col min="13321" max="13321" width="4.77734375" customWidth="1"/>
    <col min="13322" max="13322" width="0.5546875" customWidth="1"/>
    <col min="13323" max="13324" width="8.77734375" bestFit="1" customWidth="1"/>
    <col min="13325" max="13325" width="8.77734375" customWidth="1"/>
    <col min="13326" max="13326" width="4.77734375" customWidth="1"/>
    <col min="13327" max="13327" width="0.5546875" customWidth="1"/>
    <col min="13328" max="13329" width="8.77734375" bestFit="1" customWidth="1"/>
    <col min="13330" max="13330" width="8.77734375" customWidth="1"/>
    <col min="13331" max="13331" width="4.77734375" customWidth="1"/>
    <col min="13557" max="13557" width="10.44140625" customWidth="1"/>
    <col min="13558" max="13558" width="0.5546875" customWidth="1"/>
    <col min="13559" max="13560" width="8.77734375" bestFit="1" customWidth="1"/>
    <col min="13562" max="13562" width="4.77734375" customWidth="1"/>
    <col min="13563" max="13563" width="0.5546875" customWidth="1"/>
    <col min="13567" max="13567" width="4.77734375" customWidth="1"/>
    <col min="13568" max="13568" width="0.5546875" customWidth="1"/>
    <col min="13572" max="13572" width="4.77734375" customWidth="1"/>
    <col min="13573" max="13573" width="0.5546875" customWidth="1"/>
    <col min="13577" max="13577" width="4.77734375" customWidth="1"/>
    <col min="13578" max="13578" width="0.5546875" customWidth="1"/>
    <col min="13579" max="13580" width="8.77734375" bestFit="1" customWidth="1"/>
    <col min="13581" max="13581" width="8.77734375" customWidth="1"/>
    <col min="13582" max="13582" width="4.77734375" customWidth="1"/>
    <col min="13583" max="13583" width="0.5546875" customWidth="1"/>
    <col min="13584" max="13585" width="8.77734375" bestFit="1" customWidth="1"/>
    <col min="13586" max="13586" width="8.77734375" customWidth="1"/>
    <col min="13587" max="13587" width="4.77734375" customWidth="1"/>
    <col min="13813" max="13813" width="10.44140625" customWidth="1"/>
    <col min="13814" max="13814" width="0.5546875" customWidth="1"/>
    <col min="13815" max="13816" width="8.77734375" bestFit="1" customWidth="1"/>
    <col min="13818" max="13818" width="4.77734375" customWidth="1"/>
    <col min="13819" max="13819" width="0.5546875" customWidth="1"/>
    <col min="13823" max="13823" width="4.77734375" customWidth="1"/>
    <col min="13824" max="13824" width="0.5546875" customWidth="1"/>
    <col min="13828" max="13828" width="4.77734375" customWidth="1"/>
    <col min="13829" max="13829" width="0.5546875" customWidth="1"/>
    <col min="13833" max="13833" width="4.77734375" customWidth="1"/>
    <col min="13834" max="13834" width="0.5546875" customWidth="1"/>
    <col min="13835" max="13836" width="8.77734375" bestFit="1" customWidth="1"/>
    <col min="13837" max="13837" width="8.77734375" customWidth="1"/>
    <col min="13838" max="13838" width="4.77734375" customWidth="1"/>
    <col min="13839" max="13839" width="0.5546875" customWidth="1"/>
    <col min="13840" max="13841" width="8.77734375" bestFit="1" customWidth="1"/>
    <col min="13842" max="13842" width="8.77734375" customWidth="1"/>
    <col min="13843" max="13843" width="4.77734375" customWidth="1"/>
    <col min="14069" max="14069" width="10.44140625" customWidth="1"/>
    <col min="14070" max="14070" width="0.5546875" customWidth="1"/>
    <col min="14071" max="14072" width="8.77734375" bestFit="1" customWidth="1"/>
    <col min="14074" max="14074" width="4.77734375" customWidth="1"/>
    <col min="14075" max="14075" width="0.5546875" customWidth="1"/>
    <col min="14079" max="14079" width="4.77734375" customWidth="1"/>
    <col min="14080" max="14080" width="0.5546875" customWidth="1"/>
    <col min="14084" max="14084" width="4.77734375" customWidth="1"/>
    <col min="14085" max="14085" width="0.5546875" customWidth="1"/>
    <col min="14089" max="14089" width="4.77734375" customWidth="1"/>
    <col min="14090" max="14090" width="0.5546875" customWidth="1"/>
    <col min="14091" max="14092" width="8.77734375" bestFit="1" customWidth="1"/>
    <col min="14093" max="14093" width="8.77734375" customWidth="1"/>
    <col min="14094" max="14094" width="4.77734375" customWidth="1"/>
    <col min="14095" max="14095" width="0.5546875" customWidth="1"/>
    <col min="14096" max="14097" width="8.77734375" bestFit="1" customWidth="1"/>
    <col min="14098" max="14098" width="8.77734375" customWidth="1"/>
    <col min="14099" max="14099" width="4.77734375" customWidth="1"/>
    <col min="14325" max="14325" width="10.44140625" customWidth="1"/>
    <col min="14326" max="14326" width="0.5546875" customWidth="1"/>
    <col min="14327" max="14328" width="8.77734375" bestFit="1" customWidth="1"/>
    <col min="14330" max="14330" width="4.77734375" customWidth="1"/>
    <col min="14331" max="14331" width="0.5546875" customWidth="1"/>
    <col min="14335" max="14335" width="4.77734375" customWidth="1"/>
    <col min="14336" max="14336" width="0.5546875" customWidth="1"/>
    <col min="14340" max="14340" width="4.77734375" customWidth="1"/>
    <col min="14341" max="14341" width="0.5546875" customWidth="1"/>
    <col min="14345" max="14345" width="4.77734375" customWidth="1"/>
    <col min="14346" max="14346" width="0.5546875" customWidth="1"/>
    <col min="14347" max="14348" width="8.77734375" bestFit="1" customWidth="1"/>
    <col min="14349" max="14349" width="8.77734375" customWidth="1"/>
    <col min="14350" max="14350" width="4.77734375" customWidth="1"/>
    <col min="14351" max="14351" width="0.5546875" customWidth="1"/>
    <col min="14352" max="14353" width="8.77734375" bestFit="1" customWidth="1"/>
    <col min="14354" max="14354" width="8.77734375" customWidth="1"/>
    <col min="14355" max="14355" width="4.77734375" customWidth="1"/>
    <col min="14581" max="14581" width="10.44140625" customWidth="1"/>
    <col min="14582" max="14582" width="0.5546875" customWidth="1"/>
    <col min="14583" max="14584" width="8.77734375" bestFit="1" customWidth="1"/>
    <col min="14586" max="14586" width="4.77734375" customWidth="1"/>
    <col min="14587" max="14587" width="0.5546875" customWidth="1"/>
    <col min="14591" max="14591" width="4.77734375" customWidth="1"/>
    <col min="14592" max="14592" width="0.5546875" customWidth="1"/>
    <col min="14596" max="14596" width="4.77734375" customWidth="1"/>
    <col min="14597" max="14597" width="0.5546875" customWidth="1"/>
    <col min="14601" max="14601" width="4.77734375" customWidth="1"/>
    <col min="14602" max="14602" width="0.5546875" customWidth="1"/>
    <col min="14603" max="14604" width="8.77734375" bestFit="1" customWidth="1"/>
    <col min="14605" max="14605" width="8.77734375" customWidth="1"/>
    <col min="14606" max="14606" width="4.77734375" customWidth="1"/>
    <col min="14607" max="14607" width="0.5546875" customWidth="1"/>
    <col min="14608" max="14609" width="8.77734375" bestFit="1" customWidth="1"/>
    <col min="14610" max="14610" width="8.77734375" customWidth="1"/>
    <col min="14611" max="14611" width="4.77734375" customWidth="1"/>
    <col min="14837" max="14837" width="10.44140625" customWidth="1"/>
    <col min="14838" max="14838" width="0.5546875" customWidth="1"/>
    <col min="14839" max="14840" width="8.77734375" bestFit="1" customWidth="1"/>
    <col min="14842" max="14842" width="4.77734375" customWidth="1"/>
    <col min="14843" max="14843" width="0.5546875" customWidth="1"/>
    <col min="14847" max="14847" width="4.77734375" customWidth="1"/>
    <col min="14848" max="14848" width="0.5546875" customWidth="1"/>
    <col min="14852" max="14852" width="4.77734375" customWidth="1"/>
    <col min="14853" max="14853" width="0.5546875" customWidth="1"/>
    <col min="14857" max="14857" width="4.77734375" customWidth="1"/>
    <col min="14858" max="14858" width="0.5546875" customWidth="1"/>
    <col min="14859" max="14860" width="8.77734375" bestFit="1" customWidth="1"/>
    <col min="14861" max="14861" width="8.77734375" customWidth="1"/>
    <col min="14862" max="14862" width="4.77734375" customWidth="1"/>
    <col min="14863" max="14863" width="0.5546875" customWidth="1"/>
    <col min="14864" max="14865" width="8.77734375" bestFit="1" customWidth="1"/>
    <col min="14866" max="14866" width="8.77734375" customWidth="1"/>
    <col min="14867" max="14867" width="4.77734375" customWidth="1"/>
    <col min="15093" max="15093" width="10.44140625" customWidth="1"/>
    <col min="15094" max="15094" width="0.5546875" customWidth="1"/>
    <col min="15095" max="15096" width="8.77734375" bestFit="1" customWidth="1"/>
    <col min="15098" max="15098" width="4.77734375" customWidth="1"/>
    <col min="15099" max="15099" width="0.5546875" customWidth="1"/>
    <col min="15103" max="15103" width="4.77734375" customWidth="1"/>
    <col min="15104" max="15104" width="0.5546875" customWidth="1"/>
    <col min="15108" max="15108" width="4.77734375" customWidth="1"/>
    <col min="15109" max="15109" width="0.5546875" customWidth="1"/>
    <col min="15113" max="15113" width="4.77734375" customWidth="1"/>
    <col min="15114" max="15114" width="0.5546875" customWidth="1"/>
    <col min="15115" max="15116" width="8.77734375" bestFit="1" customWidth="1"/>
    <col min="15117" max="15117" width="8.77734375" customWidth="1"/>
    <col min="15118" max="15118" width="4.77734375" customWidth="1"/>
    <col min="15119" max="15119" width="0.5546875" customWidth="1"/>
    <col min="15120" max="15121" width="8.77734375" bestFit="1" customWidth="1"/>
    <col min="15122" max="15122" width="8.77734375" customWidth="1"/>
    <col min="15123" max="15123" width="4.77734375" customWidth="1"/>
    <col min="15349" max="15349" width="10.44140625" customWidth="1"/>
    <col min="15350" max="15350" width="0.5546875" customWidth="1"/>
    <col min="15351" max="15352" width="8.77734375" bestFit="1" customWidth="1"/>
    <col min="15354" max="15354" width="4.77734375" customWidth="1"/>
    <col min="15355" max="15355" width="0.5546875" customWidth="1"/>
    <col min="15359" max="15359" width="4.77734375" customWidth="1"/>
    <col min="15360" max="15360" width="0.5546875" customWidth="1"/>
    <col min="15364" max="15364" width="4.77734375" customWidth="1"/>
    <col min="15365" max="15365" width="0.5546875" customWidth="1"/>
    <col min="15369" max="15369" width="4.77734375" customWidth="1"/>
    <col min="15370" max="15370" width="0.5546875" customWidth="1"/>
    <col min="15371" max="15372" width="8.77734375" bestFit="1" customWidth="1"/>
    <col min="15373" max="15373" width="8.77734375" customWidth="1"/>
    <col min="15374" max="15374" width="4.77734375" customWidth="1"/>
    <col min="15375" max="15375" width="0.5546875" customWidth="1"/>
    <col min="15376" max="15377" width="8.77734375" bestFit="1" customWidth="1"/>
    <col min="15378" max="15378" width="8.77734375" customWidth="1"/>
    <col min="15379" max="15379" width="4.77734375" customWidth="1"/>
    <col min="15605" max="15605" width="10.44140625" customWidth="1"/>
    <col min="15606" max="15606" width="0.5546875" customWidth="1"/>
    <col min="15607" max="15608" width="8.77734375" bestFit="1" customWidth="1"/>
    <col min="15610" max="15610" width="4.77734375" customWidth="1"/>
    <col min="15611" max="15611" width="0.5546875" customWidth="1"/>
    <col min="15615" max="15615" width="4.77734375" customWidth="1"/>
    <col min="15616" max="15616" width="0.5546875" customWidth="1"/>
    <col min="15620" max="15620" width="4.77734375" customWidth="1"/>
    <col min="15621" max="15621" width="0.5546875" customWidth="1"/>
    <col min="15625" max="15625" width="4.77734375" customWidth="1"/>
    <col min="15626" max="15626" width="0.5546875" customWidth="1"/>
    <col min="15627" max="15628" width="8.77734375" bestFit="1" customWidth="1"/>
    <col min="15629" max="15629" width="8.77734375" customWidth="1"/>
    <col min="15630" max="15630" width="4.77734375" customWidth="1"/>
    <col min="15631" max="15631" width="0.5546875" customWidth="1"/>
    <col min="15632" max="15633" width="8.77734375" bestFit="1" customWidth="1"/>
    <col min="15634" max="15634" width="8.77734375" customWidth="1"/>
    <col min="15635" max="15635" width="4.77734375" customWidth="1"/>
    <col min="15861" max="15861" width="10.44140625" customWidth="1"/>
    <col min="15862" max="15862" width="0.5546875" customWidth="1"/>
    <col min="15863" max="15864" width="8.77734375" bestFit="1" customWidth="1"/>
    <col min="15866" max="15866" width="4.77734375" customWidth="1"/>
    <col min="15867" max="15867" width="0.5546875" customWidth="1"/>
    <col min="15871" max="15871" width="4.77734375" customWidth="1"/>
    <col min="15872" max="15872" width="0.5546875" customWidth="1"/>
    <col min="15876" max="15876" width="4.77734375" customWidth="1"/>
    <col min="15877" max="15877" width="0.5546875" customWidth="1"/>
    <col min="15881" max="15881" width="4.77734375" customWidth="1"/>
    <col min="15882" max="15882" width="0.5546875" customWidth="1"/>
    <col min="15883" max="15884" width="8.77734375" bestFit="1" customWidth="1"/>
    <col min="15885" max="15885" width="8.77734375" customWidth="1"/>
    <col min="15886" max="15886" width="4.77734375" customWidth="1"/>
    <col min="15887" max="15887" width="0.5546875" customWidth="1"/>
    <col min="15888" max="15889" width="8.77734375" bestFit="1" customWidth="1"/>
    <col min="15890" max="15890" width="8.77734375" customWidth="1"/>
    <col min="15891" max="15891" width="4.77734375" customWidth="1"/>
    <col min="16117" max="16117" width="10.44140625" customWidth="1"/>
    <col min="16118" max="16118" width="0.5546875" customWidth="1"/>
    <col min="16119" max="16120" width="8.77734375" bestFit="1" customWidth="1"/>
    <col min="16122" max="16122" width="4.77734375" customWidth="1"/>
    <col min="16123" max="16123" width="0.5546875" customWidth="1"/>
    <col min="16127" max="16127" width="4.77734375" customWidth="1"/>
    <col min="16128" max="16128" width="0.5546875" customWidth="1"/>
    <col min="16132" max="16132" width="4.77734375" customWidth="1"/>
    <col min="16133" max="16133" width="0.5546875" customWidth="1"/>
    <col min="16137" max="16137" width="4.77734375" customWidth="1"/>
    <col min="16138" max="16138" width="0.5546875" customWidth="1"/>
    <col min="16139" max="16140" width="8.77734375" bestFit="1" customWidth="1"/>
    <col min="16141" max="16141" width="8.77734375" customWidth="1"/>
    <col min="16142" max="16142" width="4.77734375" customWidth="1"/>
    <col min="16143" max="16143" width="0.5546875" customWidth="1"/>
    <col min="16144" max="16145" width="8.77734375" bestFit="1" customWidth="1"/>
    <col min="16146" max="16146" width="8.77734375" customWidth="1"/>
    <col min="16147" max="16147" width="4.77734375" customWidth="1"/>
  </cols>
  <sheetData>
    <row r="1" spans="1:19" x14ac:dyDescent="0.25">
      <c r="A1" s="79" t="s">
        <v>439</v>
      </c>
      <c r="B1" s="80"/>
      <c r="C1" s="80"/>
      <c r="D1" s="80"/>
      <c r="E1" s="80"/>
      <c r="F1" s="80"/>
      <c r="G1" s="80"/>
      <c r="H1" s="80"/>
      <c r="I1" s="80"/>
      <c r="J1" s="80"/>
      <c r="K1" s="80"/>
      <c r="L1" s="80"/>
      <c r="M1" s="80"/>
      <c r="N1" s="80"/>
      <c r="O1" s="80"/>
      <c r="P1" s="80"/>
      <c r="Q1" s="75">
        <v>46248</v>
      </c>
    </row>
    <row r="2" spans="1:19" x14ac:dyDescent="0.25">
      <c r="A2" s="79" t="s">
        <v>339</v>
      </c>
      <c r="B2" s="80"/>
      <c r="C2" s="80"/>
      <c r="D2" s="80"/>
      <c r="E2" s="80"/>
      <c r="F2" s="80"/>
      <c r="G2" s="80"/>
      <c r="H2" s="80"/>
      <c r="I2" s="80"/>
      <c r="J2" s="80"/>
      <c r="K2" s="80"/>
      <c r="L2" s="80"/>
      <c r="M2" s="80"/>
      <c r="N2" s="80"/>
      <c r="O2" s="80"/>
      <c r="P2" s="80"/>
    </row>
    <row r="3" spans="1:19" s="29" customFormat="1" ht="25.2" customHeight="1" x14ac:dyDescent="0.2">
      <c r="A3" s="121" t="s">
        <v>340</v>
      </c>
      <c r="B3" s="97" t="s">
        <v>341</v>
      </c>
      <c r="C3" s="97"/>
      <c r="D3" s="98"/>
      <c r="E3" s="99" t="s">
        <v>342</v>
      </c>
      <c r="F3" s="99"/>
      <c r="G3" s="100"/>
      <c r="H3" s="97" t="s">
        <v>343</v>
      </c>
      <c r="I3" s="97"/>
      <c r="J3" s="98"/>
      <c r="K3" s="97" t="s">
        <v>344</v>
      </c>
      <c r="L3" s="97"/>
      <c r="M3" s="101"/>
      <c r="N3" s="97" t="s">
        <v>345</v>
      </c>
      <c r="O3" s="97"/>
      <c r="P3" s="98"/>
      <c r="Q3" s="97" t="s">
        <v>346</v>
      </c>
      <c r="R3" s="97"/>
      <c r="S3" s="98"/>
    </row>
    <row r="4" spans="1:19" s="30" customFormat="1" ht="10.199999999999999" x14ac:dyDescent="0.2">
      <c r="A4" s="102" t="s">
        <v>50</v>
      </c>
      <c r="B4" s="93" t="s">
        <v>347</v>
      </c>
      <c r="C4" s="93"/>
      <c r="D4" s="91" t="s">
        <v>127</v>
      </c>
      <c r="E4" s="93" t="s">
        <v>347</v>
      </c>
      <c r="F4" s="93"/>
      <c r="G4" s="91" t="s">
        <v>127</v>
      </c>
      <c r="H4" s="93" t="s">
        <v>347</v>
      </c>
      <c r="I4" s="93"/>
      <c r="J4" s="91" t="s">
        <v>127</v>
      </c>
      <c r="K4" s="93" t="s">
        <v>347</v>
      </c>
      <c r="L4" s="93"/>
      <c r="M4" s="91" t="s">
        <v>127</v>
      </c>
      <c r="N4" s="93" t="s">
        <v>347</v>
      </c>
      <c r="O4" s="93"/>
      <c r="P4" s="91" t="s">
        <v>127</v>
      </c>
      <c r="Q4" s="93" t="s">
        <v>348</v>
      </c>
      <c r="R4" s="93"/>
      <c r="S4" s="91" t="s">
        <v>127</v>
      </c>
    </row>
    <row r="5" spans="1:19" s="30" customFormat="1" ht="10.199999999999999" x14ac:dyDescent="0.2">
      <c r="A5" s="103"/>
      <c r="B5" s="31" t="s">
        <v>59</v>
      </c>
      <c r="C5" s="32" t="s">
        <v>60</v>
      </c>
      <c r="D5" s="94"/>
      <c r="E5" s="31" t="s">
        <v>59</v>
      </c>
      <c r="F5" s="32" t="s">
        <v>60</v>
      </c>
      <c r="G5" s="94"/>
      <c r="H5" s="31" t="s">
        <v>59</v>
      </c>
      <c r="I5" s="32" t="s">
        <v>60</v>
      </c>
      <c r="J5" s="92"/>
      <c r="K5" s="31" t="s">
        <v>59</v>
      </c>
      <c r="L5" s="32" t="s">
        <v>60</v>
      </c>
      <c r="M5" s="94"/>
      <c r="N5" s="31" t="s">
        <v>59</v>
      </c>
      <c r="O5" s="32" t="s">
        <v>60</v>
      </c>
      <c r="P5" s="92"/>
      <c r="Q5" s="31" t="s">
        <v>59</v>
      </c>
      <c r="R5" s="32" t="s">
        <v>60</v>
      </c>
      <c r="S5" s="94"/>
    </row>
    <row r="6" spans="1:19" x14ac:dyDescent="0.25">
      <c r="A6" s="3" t="s">
        <v>418</v>
      </c>
      <c r="B6" s="33" t="s">
        <v>340</v>
      </c>
      <c r="C6" s="34" t="s">
        <v>340</v>
      </c>
      <c r="D6" s="35" t="s">
        <v>340</v>
      </c>
      <c r="E6" s="34"/>
      <c r="F6" s="34"/>
      <c r="G6" s="35"/>
      <c r="H6" s="34"/>
      <c r="I6" s="34"/>
      <c r="J6" s="35"/>
      <c r="K6" s="34"/>
      <c r="L6" s="34"/>
      <c r="M6" s="35"/>
      <c r="N6" s="34"/>
      <c r="O6" s="34"/>
      <c r="P6" s="35"/>
      <c r="Q6" s="34"/>
      <c r="R6" s="34"/>
      <c r="S6" s="35"/>
    </row>
    <row r="7" spans="1:19" x14ac:dyDescent="0.25">
      <c r="A7" s="2" t="str">
        <f>"Oct "&amp;RIGHT(A6,4)-1</f>
        <v>Oct 2024</v>
      </c>
      <c r="B7" s="36">
        <v>22755079</v>
      </c>
      <c r="C7" s="37">
        <v>42642304</v>
      </c>
      <c r="D7" s="37">
        <v>8162711814</v>
      </c>
      <c r="E7" s="36">
        <v>260056</v>
      </c>
      <c r="F7" s="37">
        <v>611809</v>
      </c>
      <c r="G7" s="38">
        <v>77608268</v>
      </c>
      <c r="H7" s="37">
        <v>439795</v>
      </c>
      <c r="I7" s="37">
        <v>875078</v>
      </c>
      <c r="J7" s="38">
        <v>106124150</v>
      </c>
      <c r="K7" s="37">
        <v>527056</v>
      </c>
      <c r="L7" s="37">
        <v>1147213</v>
      </c>
      <c r="M7" s="38">
        <v>158581989</v>
      </c>
      <c r="N7" s="37" t="s">
        <v>417</v>
      </c>
      <c r="O7" s="37" t="s">
        <v>417</v>
      </c>
      <c r="P7" s="38">
        <v>82074</v>
      </c>
      <c r="Q7" s="37">
        <v>23015135</v>
      </c>
      <c r="R7" s="37">
        <v>43254113</v>
      </c>
      <c r="S7" s="38">
        <v>8505108295</v>
      </c>
    </row>
    <row r="8" spans="1:19" x14ac:dyDescent="0.25">
      <c r="A8" s="2" t="str">
        <f>"Nov "&amp;RIGHT(A6,4)-1</f>
        <v>Nov 2024</v>
      </c>
      <c r="B8" s="36">
        <v>22709559</v>
      </c>
      <c r="C8" s="37">
        <v>42504983</v>
      </c>
      <c r="D8" s="37">
        <v>8125358543</v>
      </c>
      <c r="E8" s="36">
        <v>216828</v>
      </c>
      <c r="F8" s="37">
        <v>510359</v>
      </c>
      <c r="G8" s="37">
        <v>159329401</v>
      </c>
      <c r="H8" s="36">
        <v>213581</v>
      </c>
      <c r="I8" s="37">
        <v>434694</v>
      </c>
      <c r="J8" s="37">
        <v>55532648</v>
      </c>
      <c r="K8" s="36">
        <v>34805</v>
      </c>
      <c r="L8" s="37">
        <v>65773</v>
      </c>
      <c r="M8" s="37">
        <v>20161460</v>
      </c>
      <c r="N8" s="36" t="s">
        <v>417</v>
      </c>
      <c r="O8" s="37" t="s">
        <v>417</v>
      </c>
      <c r="P8" s="37">
        <v>76033</v>
      </c>
      <c r="Q8" s="36">
        <v>22926387</v>
      </c>
      <c r="R8" s="37">
        <v>43015342</v>
      </c>
      <c r="S8" s="38">
        <v>8360458085</v>
      </c>
    </row>
    <row r="9" spans="1:19" x14ac:dyDescent="0.25">
      <c r="A9" s="2" t="str">
        <f>"Dec "&amp;RIGHT(A6,4)-1</f>
        <v>Dec 2024</v>
      </c>
      <c r="B9" s="36">
        <v>22751267</v>
      </c>
      <c r="C9" s="37">
        <v>42554663</v>
      </c>
      <c r="D9" s="37">
        <v>8087748553</v>
      </c>
      <c r="E9" s="36">
        <v>151085</v>
      </c>
      <c r="F9" s="37">
        <v>402556</v>
      </c>
      <c r="G9" s="37">
        <v>69783285</v>
      </c>
      <c r="H9" s="36">
        <v>3737</v>
      </c>
      <c r="I9" s="37">
        <v>7970</v>
      </c>
      <c r="J9" s="37">
        <v>33378037</v>
      </c>
      <c r="K9" s="36">
        <v>22697</v>
      </c>
      <c r="L9" s="37">
        <v>51420</v>
      </c>
      <c r="M9" s="37">
        <v>17840883</v>
      </c>
      <c r="N9" s="36" t="s">
        <v>417</v>
      </c>
      <c r="O9" s="37" t="s">
        <v>417</v>
      </c>
      <c r="P9" s="37">
        <v>70032</v>
      </c>
      <c r="Q9" s="36">
        <v>22902352</v>
      </c>
      <c r="R9" s="37">
        <v>42957219</v>
      </c>
      <c r="S9" s="38">
        <v>8208820790</v>
      </c>
    </row>
    <row r="10" spans="1:19" x14ac:dyDescent="0.25">
      <c r="A10" s="2" t="str">
        <f>"Jan "&amp;RIGHT(A6,4)</f>
        <v>Jan 2025</v>
      </c>
      <c r="B10" s="36">
        <v>22705793</v>
      </c>
      <c r="C10" s="37">
        <v>42818686</v>
      </c>
      <c r="D10" s="37">
        <v>7946816696</v>
      </c>
      <c r="E10" s="36">
        <v>187</v>
      </c>
      <c r="F10" s="37">
        <v>498</v>
      </c>
      <c r="G10" s="37">
        <v>-309205</v>
      </c>
      <c r="H10" s="36">
        <v>1</v>
      </c>
      <c r="I10" s="37">
        <v>2</v>
      </c>
      <c r="J10" s="37">
        <v>63078</v>
      </c>
      <c r="K10" s="36">
        <v>61766</v>
      </c>
      <c r="L10" s="37">
        <v>112498</v>
      </c>
      <c r="M10" s="37">
        <v>15264097</v>
      </c>
      <c r="N10" s="36" t="s">
        <v>417</v>
      </c>
      <c r="O10" s="37" t="s">
        <v>417</v>
      </c>
      <c r="P10" s="37">
        <v>45554</v>
      </c>
      <c r="Q10" s="36">
        <v>22705980</v>
      </c>
      <c r="R10" s="37">
        <v>42819184</v>
      </c>
      <c r="S10" s="38">
        <v>7961880220</v>
      </c>
    </row>
    <row r="11" spans="1:19" x14ac:dyDescent="0.25">
      <c r="A11" s="2" t="str">
        <f>"Feb "&amp;RIGHT(A6,4)</f>
        <v>Feb 2025</v>
      </c>
      <c r="B11" s="36">
        <v>22598460</v>
      </c>
      <c r="C11" s="37">
        <v>42177333</v>
      </c>
      <c r="D11" s="37">
        <v>7898138705</v>
      </c>
      <c r="E11" s="36">
        <v>1889</v>
      </c>
      <c r="F11" s="37">
        <v>3223</v>
      </c>
      <c r="G11" s="37">
        <v>-11674139</v>
      </c>
      <c r="H11" s="36">
        <v>3685</v>
      </c>
      <c r="I11" s="37">
        <v>5822</v>
      </c>
      <c r="J11" s="37">
        <v>761297</v>
      </c>
      <c r="K11" s="36">
        <v>92613</v>
      </c>
      <c r="L11" s="37">
        <v>162226</v>
      </c>
      <c r="M11" s="37">
        <v>19585992</v>
      </c>
      <c r="N11" s="36" t="s">
        <v>417</v>
      </c>
      <c r="O11" s="37" t="s">
        <v>417</v>
      </c>
      <c r="P11" s="37">
        <v>61527</v>
      </c>
      <c r="Q11" s="36">
        <v>22600349</v>
      </c>
      <c r="R11" s="37">
        <v>42180556</v>
      </c>
      <c r="S11" s="38">
        <v>7906873382</v>
      </c>
    </row>
    <row r="12" spans="1:19" x14ac:dyDescent="0.25">
      <c r="A12" s="2" t="str">
        <f>"Mar "&amp;RIGHT(A6,4)</f>
        <v>Mar 2025</v>
      </c>
      <c r="B12" s="36">
        <v>22627360</v>
      </c>
      <c r="C12" s="37">
        <v>42177094</v>
      </c>
      <c r="D12" s="37">
        <v>7943847350</v>
      </c>
      <c r="E12" s="36">
        <v>6604</v>
      </c>
      <c r="F12" s="37">
        <v>16777</v>
      </c>
      <c r="G12" s="37">
        <v>-13024215</v>
      </c>
      <c r="H12" s="36">
        <v>3427</v>
      </c>
      <c r="I12" s="37">
        <v>11622</v>
      </c>
      <c r="J12" s="37">
        <v>685146</v>
      </c>
      <c r="K12" s="36">
        <v>12407</v>
      </c>
      <c r="L12" s="37">
        <v>25340</v>
      </c>
      <c r="M12" s="37">
        <v>4220571</v>
      </c>
      <c r="N12" s="36" t="s">
        <v>417</v>
      </c>
      <c r="O12" s="37" t="s">
        <v>417</v>
      </c>
      <c r="P12" s="37">
        <v>111173</v>
      </c>
      <c r="Q12" s="36">
        <v>22633964</v>
      </c>
      <c r="R12" s="37">
        <v>42193871</v>
      </c>
      <c r="S12" s="38">
        <v>7935840025</v>
      </c>
    </row>
    <row r="13" spans="1:19" x14ac:dyDescent="0.25">
      <c r="A13" s="2" t="str">
        <f>"Apr "&amp;RIGHT(A6,4)</f>
        <v>Apr 2025</v>
      </c>
      <c r="B13" s="36">
        <v>22531009</v>
      </c>
      <c r="C13" s="37">
        <v>42353144</v>
      </c>
      <c r="D13" s="37">
        <v>7923568114</v>
      </c>
      <c r="E13" s="36">
        <v>3</v>
      </c>
      <c r="F13" s="37">
        <v>5</v>
      </c>
      <c r="G13" s="37">
        <v>-13157309</v>
      </c>
      <c r="H13" s="36">
        <v>544</v>
      </c>
      <c r="I13" s="37">
        <v>544</v>
      </c>
      <c r="J13" s="37">
        <v>0</v>
      </c>
      <c r="K13" s="36">
        <v>8228</v>
      </c>
      <c r="L13" s="37">
        <v>16098</v>
      </c>
      <c r="M13" s="37">
        <v>2473571</v>
      </c>
      <c r="N13" s="36" t="s">
        <v>417</v>
      </c>
      <c r="O13" s="37" t="s">
        <v>417</v>
      </c>
      <c r="P13" s="37">
        <v>73371</v>
      </c>
      <c r="Q13" s="36">
        <v>22531012</v>
      </c>
      <c r="R13" s="37">
        <v>42353149</v>
      </c>
      <c r="S13" s="38">
        <v>7912957747</v>
      </c>
    </row>
    <row r="14" spans="1:19" x14ac:dyDescent="0.25">
      <c r="A14" s="2" t="str">
        <f>"May "&amp;RIGHT(A6,4)</f>
        <v>May 2025</v>
      </c>
      <c r="B14" s="36">
        <v>22490693</v>
      </c>
      <c r="C14" s="37">
        <v>42243777</v>
      </c>
      <c r="D14" s="37">
        <v>7873268913</v>
      </c>
      <c r="E14" s="36">
        <v>1715</v>
      </c>
      <c r="F14" s="37">
        <v>4524</v>
      </c>
      <c r="G14" s="37">
        <v>-13151209</v>
      </c>
      <c r="H14" s="36">
        <v>1</v>
      </c>
      <c r="I14" s="37">
        <v>1</v>
      </c>
      <c r="J14" s="37">
        <v>1468</v>
      </c>
      <c r="K14" s="36">
        <v>17063</v>
      </c>
      <c r="L14" s="37">
        <v>40875</v>
      </c>
      <c r="M14" s="37">
        <v>6001726</v>
      </c>
      <c r="N14" s="36" t="s">
        <v>417</v>
      </c>
      <c r="O14" s="37" t="s">
        <v>417</v>
      </c>
      <c r="P14" s="37">
        <v>53578</v>
      </c>
      <c r="Q14" s="36">
        <v>22492408</v>
      </c>
      <c r="R14" s="37">
        <v>42248301</v>
      </c>
      <c r="S14" s="38">
        <v>7866174476</v>
      </c>
    </row>
    <row r="15" spans="1:19" x14ac:dyDescent="0.25">
      <c r="A15" s="2" t="str">
        <f>"Jun "&amp;RIGHT(A6,4)</f>
        <v>Jun 2025</v>
      </c>
      <c r="B15" s="36">
        <v>22386534</v>
      </c>
      <c r="C15" s="37">
        <v>42082283</v>
      </c>
      <c r="D15" s="37">
        <v>7801200648</v>
      </c>
      <c r="E15" s="36">
        <v>1057</v>
      </c>
      <c r="F15" s="37">
        <v>2597</v>
      </c>
      <c r="G15" s="37">
        <v>-12799090</v>
      </c>
      <c r="H15" s="36">
        <v>2</v>
      </c>
      <c r="I15" s="37">
        <v>6</v>
      </c>
      <c r="J15" s="37">
        <v>3860</v>
      </c>
      <c r="K15" s="36">
        <v>14074</v>
      </c>
      <c r="L15" s="37">
        <v>33525</v>
      </c>
      <c r="M15" s="37">
        <v>4876586</v>
      </c>
      <c r="N15" s="36" t="s">
        <v>417</v>
      </c>
      <c r="O15" s="37" t="s">
        <v>417</v>
      </c>
      <c r="P15" s="37">
        <v>55289</v>
      </c>
      <c r="Q15" s="36">
        <v>22387591</v>
      </c>
      <c r="R15" s="37">
        <v>42084880</v>
      </c>
      <c r="S15" s="38">
        <v>7793337293</v>
      </c>
    </row>
    <row r="16" spans="1:19" x14ac:dyDescent="0.25">
      <c r="A16" s="2" t="str">
        <f>"Jul "&amp;RIGHT(A6,4)</f>
        <v>Jul 2025</v>
      </c>
      <c r="B16" s="36">
        <v>22349186</v>
      </c>
      <c r="C16" s="37">
        <v>42012827</v>
      </c>
      <c r="D16" s="37">
        <v>7828383340</v>
      </c>
      <c r="E16" s="36">
        <v>1</v>
      </c>
      <c r="F16" s="37">
        <v>3</v>
      </c>
      <c r="G16" s="37">
        <v>-13854319</v>
      </c>
      <c r="H16" s="36">
        <v>0</v>
      </c>
      <c r="I16" s="37">
        <v>0</v>
      </c>
      <c r="J16" s="37">
        <v>0</v>
      </c>
      <c r="K16" s="36">
        <v>8560</v>
      </c>
      <c r="L16" s="37">
        <v>19999</v>
      </c>
      <c r="M16" s="37">
        <v>2960821</v>
      </c>
      <c r="N16" s="36" t="s">
        <v>417</v>
      </c>
      <c r="O16" s="37" t="s">
        <v>417</v>
      </c>
      <c r="P16" s="37">
        <v>48246</v>
      </c>
      <c r="Q16" s="36">
        <v>22349187</v>
      </c>
      <c r="R16" s="37">
        <v>42012830</v>
      </c>
      <c r="S16" s="38">
        <v>7817538088</v>
      </c>
    </row>
    <row r="17" spans="1:19" x14ac:dyDescent="0.25">
      <c r="A17" s="2" t="str">
        <f>"Aug "&amp;RIGHT(A6,4)</f>
        <v>Aug 2025</v>
      </c>
      <c r="B17" s="36">
        <v>22247090</v>
      </c>
      <c r="C17" s="37">
        <v>41826374</v>
      </c>
      <c r="D17" s="37">
        <v>7792541200</v>
      </c>
      <c r="E17" s="36">
        <v>3988</v>
      </c>
      <c r="F17" s="37">
        <v>10526</v>
      </c>
      <c r="G17" s="37">
        <v>-11844550</v>
      </c>
      <c r="H17" s="36">
        <v>1240</v>
      </c>
      <c r="I17" s="37">
        <v>3585</v>
      </c>
      <c r="J17" s="37">
        <v>436454</v>
      </c>
      <c r="K17" s="36">
        <v>13557</v>
      </c>
      <c r="L17" s="37">
        <v>34786</v>
      </c>
      <c r="M17" s="37">
        <v>4594014</v>
      </c>
      <c r="N17" s="36" t="s">
        <v>417</v>
      </c>
      <c r="O17" s="37" t="s">
        <v>417</v>
      </c>
      <c r="P17" s="37">
        <v>65644</v>
      </c>
      <c r="Q17" s="36">
        <v>22251078</v>
      </c>
      <c r="R17" s="37">
        <v>41836900</v>
      </c>
      <c r="S17" s="38">
        <v>7785792762</v>
      </c>
    </row>
    <row r="18" spans="1:19" x14ac:dyDescent="0.25">
      <c r="A18" s="2" t="str">
        <f>"Sep "&amp;RIGHT(A6,4)</f>
        <v>Sep 2025</v>
      </c>
      <c r="B18" s="36">
        <v>22167197</v>
      </c>
      <c r="C18" s="37">
        <v>41632863</v>
      </c>
      <c r="D18" s="37">
        <v>7718643040</v>
      </c>
      <c r="E18" s="36">
        <v>126</v>
      </c>
      <c r="F18" s="37">
        <v>227</v>
      </c>
      <c r="G18" s="37">
        <v>-12996405</v>
      </c>
      <c r="H18" s="36">
        <v>3</v>
      </c>
      <c r="I18" s="37">
        <v>9</v>
      </c>
      <c r="J18" s="37">
        <v>937</v>
      </c>
      <c r="K18" s="36">
        <v>14731</v>
      </c>
      <c r="L18" s="37">
        <v>36546</v>
      </c>
      <c r="M18" s="37">
        <v>4841346</v>
      </c>
      <c r="N18" s="36" t="s">
        <v>417</v>
      </c>
      <c r="O18" s="37" t="s">
        <v>417</v>
      </c>
      <c r="P18" s="37">
        <v>101321</v>
      </c>
      <c r="Q18" s="36">
        <v>22167323</v>
      </c>
      <c r="R18" s="37">
        <v>41633090</v>
      </c>
      <c r="S18" s="39">
        <v>7710590239</v>
      </c>
    </row>
    <row r="19" spans="1:19" s="42" customFormat="1" x14ac:dyDescent="0.25">
      <c r="A19" s="40" t="s">
        <v>55</v>
      </c>
      <c r="B19" s="41">
        <v>22526602.25</v>
      </c>
      <c r="C19" s="41">
        <v>42252194.25</v>
      </c>
      <c r="D19" s="41">
        <v>95102226916</v>
      </c>
      <c r="E19" s="41">
        <v>53628.25</v>
      </c>
      <c r="F19" s="41">
        <v>130258.6667</v>
      </c>
      <c r="G19" s="41">
        <v>203910513</v>
      </c>
      <c r="H19" s="41">
        <v>55501.333299999998</v>
      </c>
      <c r="I19" s="41">
        <v>111611.0833</v>
      </c>
      <c r="J19" s="41">
        <v>196987075</v>
      </c>
      <c r="K19" s="41">
        <v>68963.083299999998</v>
      </c>
      <c r="L19" s="41">
        <v>145524.9167</v>
      </c>
      <c r="M19" s="41">
        <v>261403056</v>
      </c>
      <c r="N19" s="41" t="s">
        <v>417</v>
      </c>
      <c r="O19" s="41" t="s">
        <v>417</v>
      </c>
      <c r="P19" s="41">
        <v>843842</v>
      </c>
      <c r="Q19" s="41">
        <v>22580230.5</v>
      </c>
      <c r="R19" s="41">
        <v>42382452.916699998</v>
      </c>
      <c r="S19" s="41">
        <v>95765371402</v>
      </c>
    </row>
    <row r="20" spans="1:19" s="42" customFormat="1" x14ac:dyDescent="0.25">
      <c r="A20" s="14" t="s">
        <v>419</v>
      </c>
      <c r="B20" s="43">
        <v>22646152.5</v>
      </c>
      <c r="C20" s="43">
        <v>42433998</v>
      </c>
      <c r="D20" s="43">
        <v>63961458688</v>
      </c>
      <c r="E20" s="43">
        <v>79795.875</v>
      </c>
      <c r="F20" s="43">
        <v>193718.875</v>
      </c>
      <c r="G20" s="43">
        <v>255404877</v>
      </c>
      <c r="H20" s="43">
        <v>83096.375</v>
      </c>
      <c r="I20" s="43">
        <v>166966.625</v>
      </c>
      <c r="J20" s="43">
        <v>196545824</v>
      </c>
      <c r="K20" s="43">
        <v>97079.375</v>
      </c>
      <c r="L20" s="43">
        <v>202680.375</v>
      </c>
      <c r="M20" s="43">
        <v>244130289</v>
      </c>
      <c r="N20" s="43" t="s">
        <v>417</v>
      </c>
      <c r="O20" s="43" t="s">
        <v>417</v>
      </c>
      <c r="P20" s="43">
        <v>573342</v>
      </c>
      <c r="Q20" s="43">
        <v>22725948.375</v>
      </c>
      <c r="R20" s="43">
        <v>42627716.875</v>
      </c>
      <c r="S20" s="43">
        <v>64658113020</v>
      </c>
    </row>
    <row r="21" spans="1:19" x14ac:dyDescent="0.25">
      <c r="A21" s="3" t="str">
        <f>"FY "&amp;RIGHT(A6,4)+1</f>
        <v>FY 2026</v>
      </c>
      <c r="B21" s="44" t="s">
        <v>340</v>
      </c>
      <c r="C21" s="45" t="s">
        <v>340</v>
      </c>
      <c r="D21" s="46" t="s">
        <v>340</v>
      </c>
      <c r="E21" s="45"/>
      <c r="F21" s="45"/>
      <c r="G21" s="46"/>
      <c r="H21" s="45"/>
      <c r="I21" s="45"/>
      <c r="J21" s="46"/>
      <c r="K21" s="45"/>
      <c r="L21" s="45"/>
      <c r="M21" s="46"/>
      <c r="N21" s="45"/>
      <c r="O21" s="45"/>
      <c r="P21" s="46"/>
      <c r="Q21" s="45"/>
      <c r="R21" s="45"/>
      <c r="S21" s="46"/>
    </row>
    <row r="22" spans="1:19" x14ac:dyDescent="0.25">
      <c r="A22" s="2" t="str">
        <f>"Oct "&amp;RIGHT(A6,4)</f>
        <v>Oct 2025</v>
      </c>
      <c r="B22" s="36">
        <v>21915694</v>
      </c>
      <c r="C22" s="37">
        <v>41091794</v>
      </c>
      <c r="D22" s="37">
        <v>7819480137</v>
      </c>
      <c r="E22" s="36">
        <v>1</v>
      </c>
      <c r="F22" s="37">
        <v>6</v>
      </c>
      <c r="G22" s="37">
        <v>-13315159</v>
      </c>
      <c r="H22" s="36">
        <v>1</v>
      </c>
      <c r="I22" s="37">
        <v>6</v>
      </c>
      <c r="J22" s="37">
        <v>195</v>
      </c>
      <c r="K22" s="36">
        <v>1554</v>
      </c>
      <c r="L22" s="37">
        <v>4031</v>
      </c>
      <c r="M22" s="37">
        <v>578194</v>
      </c>
      <c r="N22" s="36">
        <v>1619</v>
      </c>
      <c r="O22" s="37">
        <v>4860</v>
      </c>
      <c r="P22" s="37">
        <v>16515</v>
      </c>
      <c r="Q22" s="36">
        <v>21917314</v>
      </c>
      <c r="R22" s="37">
        <v>41096660</v>
      </c>
      <c r="S22" s="38">
        <v>7806754292</v>
      </c>
    </row>
    <row r="23" spans="1:19" x14ac:dyDescent="0.25">
      <c r="A23" s="2" t="str">
        <f>"Nov "&amp;RIGHT(A6,4)</f>
        <v>Nov 2025</v>
      </c>
      <c r="B23" s="36">
        <v>21565975</v>
      </c>
      <c r="C23" s="37">
        <v>39997940</v>
      </c>
      <c r="D23" s="37">
        <v>7688564094</v>
      </c>
      <c r="E23" s="36">
        <v>0</v>
      </c>
      <c r="F23" s="37">
        <v>0</v>
      </c>
      <c r="G23" s="37">
        <v>-237912</v>
      </c>
      <c r="H23" s="36">
        <v>2</v>
      </c>
      <c r="I23" s="37">
        <v>2</v>
      </c>
      <c r="J23" s="37">
        <v>697</v>
      </c>
      <c r="K23" s="36">
        <v>742</v>
      </c>
      <c r="L23" s="37">
        <v>1985</v>
      </c>
      <c r="M23" s="37">
        <v>225351</v>
      </c>
      <c r="N23" s="36">
        <v>759</v>
      </c>
      <c r="O23" s="37">
        <v>1950</v>
      </c>
      <c r="P23" s="37">
        <v>43636</v>
      </c>
      <c r="Q23" s="36">
        <v>21566734</v>
      </c>
      <c r="R23" s="37">
        <v>39999890</v>
      </c>
      <c r="S23" s="38">
        <v>7688586176</v>
      </c>
    </row>
    <row r="24" spans="1:19" x14ac:dyDescent="0.25">
      <c r="A24" s="2" t="str">
        <f>"Dec "&amp;RIGHT(A6,4)</f>
        <v>Dec 2025</v>
      </c>
      <c r="B24" s="36">
        <v>21218367</v>
      </c>
      <c r="C24" s="37">
        <v>39205146</v>
      </c>
      <c r="D24" s="37">
        <v>7560081394</v>
      </c>
      <c r="E24" s="36">
        <v>0</v>
      </c>
      <c r="F24" s="37">
        <v>0</v>
      </c>
      <c r="G24" s="37">
        <v>-68584344</v>
      </c>
      <c r="H24" s="36">
        <v>0</v>
      </c>
      <c r="I24" s="37">
        <v>0</v>
      </c>
      <c r="J24" s="37">
        <v>0</v>
      </c>
      <c r="K24" s="36">
        <v>2404</v>
      </c>
      <c r="L24" s="37">
        <v>5557</v>
      </c>
      <c r="M24" s="37">
        <v>726479</v>
      </c>
      <c r="N24" s="36">
        <v>990</v>
      </c>
      <c r="O24" s="37">
        <v>2752</v>
      </c>
      <c r="P24" s="37">
        <v>26079</v>
      </c>
      <c r="Q24" s="36">
        <v>21219357</v>
      </c>
      <c r="R24" s="37">
        <v>39207898</v>
      </c>
      <c r="S24" s="38">
        <v>7492249108</v>
      </c>
    </row>
    <row r="25" spans="1:19" x14ac:dyDescent="0.25">
      <c r="A25" s="2" t="str">
        <f>"Jan "&amp;RIGHT(A6,4)+1</f>
        <v>Jan 2026</v>
      </c>
      <c r="B25" s="36">
        <v>20883986</v>
      </c>
      <c r="C25" s="37">
        <v>38549652</v>
      </c>
      <c r="D25" s="37">
        <v>7298450496</v>
      </c>
      <c r="E25" s="36">
        <v>0</v>
      </c>
      <c r="F25" s="37">
        <v>0</v>
      </c>
      <c r="G25" s="37">
        <v>-14224920</v>
      </c>
      <c r="H25" s="36">
        <v>1</v>
      </c>
      <c r="I25" s="37">
        <v>2</v>
      </c>
      <c r="J25" s="37">
        <v>9120</v>
      </c>
      <c r="K25" s="36">
        <v>7693</v>
      </c>
      <c r="L25" s="37">
        <v>19601</v>
      </c>
      <c r="M25" s="37">
        <v>2464006</v>
      </c>
      <c r="N25" s="36">
        <v>868</v>
      </c>
      <c r="O25" s="37">
        <v>2481</v>
      </c>
      <c r="P25" s="37">
        <v>45249</v>
      </c>
      <c r="Q25" s="36">
        <v>20884854</v>
      </c>
      <c r="R25" s="37">
        <v>38552133</v>
      </c>
      <c r="S25" s="38">
        <v>7286742105</v>
      </c>
    </row>
    <row r="26" spans="1:19" x14ac:dyDescent="0.25">
      <c r="A26" s="2" t="str">
        <f>"Feb "&amp;RIGHT(A6,4)+1</f>
        <v>Feb 2026</v>
      </c>
      <c r="B26" s="36">
        <v>20583166</v>
      </c>
      <c r="C26" s="37">
        <v>37944454</v>
      </c>
      <c r="D26" s="37">
        <v>7159516853</v>
      </c>
      <c r="E26" s="36">
        <v>0</v>
      </c>
      <c r="F26" s="37">
        <v>0</v>
      </c>
      <c r="G26" s="37">
        <v>-12493108</v>
      </c>
      <c r="H26" s="36">
        <v>0</v>
      </c>
      <c r="I26" s="37">
        <v>0</v>
      </c>
      <c r="J26" s="37">
        <v>0</v>
      </c>
      <c r="K26" s="36">
        <v>52203</v>
      </c>
      <c r="L26" s="37">
        <v>86914</v>
      </c>
      <c r="M26" s="37">
        <v>8042071</v>
      </c>
      <c r="N26" s="36">
        <v>910</v>
      </c>
      <c r="O26" s="37">
        <v>2669</v>
      </c>
      <c r="P26" s="37">
        <v>60984</v>
      </c>
      <c r="Q26" s="36">
        <v>20584076</v>
      </c>
      <c r="R26" s="37">
        <v>37947123</v>
      </c>
      <c r="S26" s="38">
        <v>7155117628</v>
      </c>
    </row>
    <row r="27" spans="1:19" x14ac:dyDescent="0.25">
      <c r="A27" s="2" t="str">
        <f>"Mar "&amp;RIGHT(A6,4)+1</f>
        <v>Mar 2026</v>
      </c>
      <c r="B27" s="36">
        <v>20408517</v>
      </c>
      <c r="C27" s="37">
        <v>37528512</v>
      </c>
      <c r="D27" s="37">
        <v>7055730378</v>
      </c>
      <c r="E27" s="36">
        <v>0</v>
      </c>
      <c r="F27" s="37">
        <v>0</v>
      </c>
      <c r="G27" s="37">
        <v>-14234538</v>
      </c>
      <c r="H27" s="36">
        <v>1</v>
      </c>
      <c r="I27" s="37">
        <v>2</v>
      </c>
      <c r="J27" s="37">
        <v>253</v>
      </c>
      <c r="K27" s="36">
        <v>19821</v>
      </c>
      <c r="L27" s="37">
        <v>44600</v>
      </c>
      <c r="M27" s="37">
        <v>5813372</v>
      </c>
      <c r="N27" s="36">
        <v>942</v>
      </c>
      <c r="O27" s="37">
        <v>2640</v>
      </c>
      <c r="P27" s="37">
        <v>58139</v>
      </c>
      <c r="Q27" s="36">
        <v>20409459</v>
      </c>
      <c r="R27" s="37">
        <v>37531152</v>
      </c>
      <c r="S27" s="38">
        <v>7047364203</v>
      </c>
    </row>
    <row r="28" spans="1:19" x14ac:dyDescent="0.25">
      <c r="A28" s="2" t="str">
        <f>"Apr "&amp;RIGHT(A6,4)+1</f>
        <v>Apr 2026</v>
      </c>
      <c r="B28" s="36">
        <v>20165370</v>
      </c>
      <c r="C28" s="37">
        <v>37076540</v>
      </c>
      <c r="D28" s="37">
        <v>6983808120</v>
      </c>
      <c r="E28" s="36">
        <v>0</v>
      </c>
      <c r="F28" s="37">
        <v>0</v>
      </c>
      <c r="G28" s="37">
        <v>-13486359</v>
      </c>
      <c r="H28" s="36">
        <v>0</v>
      </c>
      <c r="I28" s="37">
        <v>0</v>
      </c>
      <c r="J28" s="37">
        <v>7282497</v>
      </c>
      <c r="K28" s="36">
        <v>11828</v>
      </c>
      <c r="L28" s="37">
        <v>31771</v>
      </c>
      <c r="M28" s="37">
        <v>4753191</v>
      </c>
      <c r="N28" s="36">
        <v>799</v>
      </c>
      <c r="O28" s="37">
        <v>2056</v>
      </c>
      <c r="P28" s="37">
        <v>191956</v>
      </c>
      <c r="Q28" s="36">
        <v>20166169</v>
      </c>
      <c r="R28" s="37">
        <v>37078596</v>
      </c>
      <c r="S28" s="38">
        <v>6982549405</v>
      </c>
    </row>
    <row r="29" spans="1:19" x14ac:dyDescent="0.25">
      <c r="A29" s="2" t="str">
        <f>"May "&amp;RIGHT(A6,4)+1</f>
        <v>May 2026</v>
      </c>
      <c r="B29" s="36">
        <v>19897319</v>
      </c>
      <c r="C29" s="37">
        <v>36562126</v>
      </c>
      <c r="D29" s="37">
        <v>6850886232</v>
      </c>
      <c r="E29" s="36">
        <v>0</v>
      </c>
      <c r="F29" s="37">
        <v>0</v>
      </c>
      <c r="G29" s="37">
        <v>-510</v>
      </c>
      <c r="H29" s="36">
        <v>1</v>
      </c>
      <c r="I29" s="37">
        <v>2</v>
      </c>
      <c r="J29" s="37">
        <v>1</v>
      </c>
      <c r="K29" s="36">
        <v>10288</v>
      </c>
      <c r="L29" s="37">
        <v>26428</v>
      </c>
      <c r="M29" s="37">
        <v>3864541</v>
      </c>
      <c r="N29" s="36">
        <v>2</v>
      </c>
      <c r="O29" s="37">
        <v>2</v>
      </c>
      <c r="P29" s="37">
        <v>3769</v>
      </c>
      <c r="Q29" s="36">
        <v>19897321</v>
      </c>
      <c r="R29" s="37">
        <v>36562128</v>
      </c>
      <c r="S29" s="38">
        <v>6854754033</v>
      </c>
    </row>
    <row r="30" spans="1:19" x14ac:dyDescent="0.25">
      <c r="A30" s="2" t="str">
        <f>"Jun "&amp;RIGHT(A6,4)+1</f>
        <v>Jun 2026</v>
      </c>
      <c r="B30" s="36" t="s">
        <v>417</v>
      </c>
      <c r="C30" s="37" t="s">
        <v>417</v>
      </c>
      <c r="D30" s="37" t="s">
        <v>417</v>
      </c>
      <c r="E30" s="36" t="s">
        <v>417</v>
      </c>
      <c r="F30" s="37" t="s">
        <v>417</v>
      </c>
      <c r="G30" s="37" t="s">
        <v>417</v>
      </c>
      <c r="H30" s="36" t="s">
        <v>417</v>
      </c>
      <c r="I30" s="37" t="s">
        <v>417</v>
      </c>
      <c r="J30" s="37" t="s">
        <v>417</v>
      </c>
      <c r="K30" s="36" t="s">
        <v>417</v>
      </c>
      <c r="L30" s="37" t="s">
        <v>417</v>
      </c>
      <c r="M30" s="37" t="s">
        <v>417</v>
      </c>
      <c r="N30" s="36" t="s">
        <v>417</v>
      </c>
      <c r="O30" s="37" t="s">
        <v>417</v>
      </c>
      <c r="P30" s="37" t="s">
        <v>417</v>
      </c>
      <c r="Q30" s="36" t="s">
        <v>417</v>
      </c>
      <c r="R30" s="37" t="s">
        <v>417</v>
      </c>
      <c r="S30" s="38" t="s">
        <v>417</v>
      </c>
    </row>
    <row r="31" spans="1:19" x14ac:dyDescent="0.25">
      <c r="A31" s="2" t="str">
        <f>"Jul "&amp;RIGHT(A6,4)+1</f>
        <v>Jul 2026</v>
      </c>
      <c r="B31" s="36" t="s">
        <v>417</v>
      </c>
      <c r="C31" s="37" t="s">
        <v>417</v>
      </c>
      <c r="D31" s="37" t="s">
        <v>417</v>
      </c>
      <c r="E31" s="36" t="s">
        <v>417</v>
      </c>
      <c r="F31" s="37" t="s">
        <v>417</v>
      </c>
      <c r="G31" s="37" t="s">
        <v>417</v>
      </c>
      <c r="H31" s="36" t="s">
        <v>417</v>
      </c>
      <c r="I31" s="37" t="s">
        <v>417</v>
      </c>
      <c r="J31" s="37" t="s">
        <v>417</v>
      </c>
      <c r="K31" s="36" t="s">
        <v>417</v>
      </c>
      <c r="L31" s="37" t="s">
        <v>417</v>
      </c>
      <c r="M31" s="37" t="s">
        <v>417</v>
      </c>
      <c r="N31" s="36" t="s">
        <v>417</v>
      </c>
      <c r="O31" s="37" t="s">
        <v>417</v>
      </c>
      <c r="P31" s="37" t="s">
        <v>417</v>
      </c>
      <c r="Q31" s="36" t="s">
        <v>417</v>
      </c>
      <c r="R31" s="37" t="s">
        <v>417</v>
      </c>
      <c r="S31" s="38" t="s">
        <v>417</v>
      </c>
    </row>
    <row r="32" spans="1:19" x14ac:dyDescent="0.25">
      <c r="A32" s="2" t="str">
        <f>"Aug "&amp;RIGHT(A6,4)+1</f>
        <v>Aug 2026</v>
      </c>
      <c r="B32" s="36" t="s">
        <v>417</v>
      </c>
      <c r="C32" s="37" t="s">
        <v>417</v>
      </c>
      <c r="D32" s="37" t="s">
        <v>417</v>
      </c>
      <c r="E32" s="36" t="s">
        <v>417</v>
      </c>
      <c r="F32" s="37" t="s">
        <v>417</v>
      </c>
      <c r="G32" s="37" t="s">
        <v>417</v>
      </c>
      <c r="H32" s="36" t="s">
        <v>417</v>
      </c>
      <c r="I32" s="37" t="s">
        <v>417</v>
      </c>
      <c r="J32" s="37" t="s">
        <v>417</v>
      </c>
      <c r="K32" s="36" t="s">
        <v>417</v>
      </c>
      <c r="L32" s="37" t="s">
        <v>417</v>
      </c>
      <c r="M32" s="37" t="s">
        <v>417</v>
      </c>
      <c r="N32" s="36" t="s">
        <v>417</v>
      </c>
      <c r="O32" s="37" t="s">
        <v>417</v>
      </c>
      <c r="P32" s="37" t="s">
        <v>417</v>
      </c>
      <c r="Q32" s="36" t="s">
        <v>417</v>
      </c>
      <c r="R32" s="37" t="s">
        <v>417</v>
      </c>
      <c r="S32" s="38" t="s">
        <v>417</v>
      </c>
    </row>
    <row r="33" spans="1:19" x14ac:dyDescent="0.25">
      <c r="A33" s="2" t="str">
        <f>"Sep "&amp;RIGHT(A6,4)+1</f>
        <v>Sep 2026</v>
      </c>
      <c r="B33" s="47" t="s">
        <v>417</v>
      </c>
      <c r="C33" s="48" t="s">
        <v>417</v>
      </c>
      <c r="D33" s="37" t="s">
        <v>417</v>
      </c>
      <c r="E33" s="36" t="s">
        <v>417</v>
      </c>
      <c r="F33" s="37" t="s">
        <v>417</v>
      </c>
      <c r="G33" s="37" t="s">
        <v>417</v>
      </c>
      <c r="H33" s="36" t="s">
        <v>417</v>
      </c>
      <c r="I33" s="37" t="s">
        <v>417</v>
      </c>
      <c r="J33" s="37" t="s">
        <v>417</v>
      </c>
      <c r="K33" s="36" t="s">
        <v>417</v>
      </c>
      <c r="L33" s="37" t="s">
        <v>417</v>
      </c>
      <c r="M33" s="37" t="s">
        <v>417</v>
      </c>
      <c r="N33" s="36" t="s">
        <v>417</v>
      </c>
      <c r="O33" s="37" t="s">
        <v>417</v>
      </c>
      <c r="P33" s="37" t="s">
        <v>417</v>
      </c>
      <c r="Q33" s="36" t="s">
        <v>417</v>
      </c>
      <c r="R33" s="37" t="s">
        <v>417</v>
      </c>
      <c r="S33" s="39" t="s">
        <v>417</v>
      </c>
    </row>
    <row r="34" spans="1:19" s="42" customFormat="1" x14ac:dyDescent="0.25">
      <c r="A34" s="40" t="s">
        <v>55</v>
      </c>
      <c r="B34" s="49">
        <v>20829799.25</v>
      </c>
      <c r="C34" s="51">
        <v>38494520.5</v>
      </c>
      <c r="D34" s="41">
        <v>58416517704</v>
      </c>
      <c r="E34" s="41">
        <v>0.125</v>
      </c>
      <c r="F34" s="41">
        <v>0.75</v>
      </c>
      <c r="G34" s="41">
        <v>-136576850</v>
      </c>
      <c r="H34" s="41">
        <v>0.75</v>
      </c>
      <c r="I34" s="41">
        <v>1.75</v>
      </c>
      <c r="J34" s="41">
        <v>7292763</v>
      </c>
      <c r="K34" s="41">
        <v>13316.625</v>
      </c>
      <c r="L34" s="41">
        <v>27610.875</v>
      </c>
      <c r="M34" s="41">
        <v>26467205</v>
      </c>
      <c r="N34" s="41">
        <v>861.125</v>
      </c>
      <c r="O34" s="41">
        <v>2426.25</v>
      </c>
      <c r="P34" s="41">
        <v>446327</v>
      </c>
      <c r="Q34" s="41">
        <v>20830660.5</v>
      </c>
      <c r="R34" s="41">
        <v>38496947.5</v>
      </c>
      <c r="S34" s="41">
        <v>58314116950</v>
      </c>
    </row>
    <row r="35" spans="1:19" s="42" customFormat="1" x14ac:dyDescent="0.25">
      <c r="A35" s="14" t="str">
        <f>"Total "&amp;MID(A20,7,LEN(A20)-13)&amp;" Months"</f>
        <v>Total 8 Months</v>
      </c>
      <c r="B35" s="43">
        <v>20829799.25</v>
      </c>
      <c r="C35" s="52">
        <v>38494520.5</v>
      </c>
      <c r="D35" s="43">
        <v>58416517704</v>
      </c>
      <c r="E35" s="43">
        <v>0.125</v>
      </c>
      <c r="F35" s="43">
        <v>0.75</v>
      </c>
      <c r="G35" s="43">
        <v>-136576850</v>
      </c>
      <c r="H35" s="43">
        <v>0.75</v>
      </c>
      <c r="I35" s="43">
        <v>1.75</v>
      </c>
      <c r="J35" s="43">
        <v>7292763</v>
      </c>
      <c r="K35" s="43">
        <v>13316.625</v>
      </c>
      <c r="L35" s="43">
        <v>27610.875</v>
      </c>
      <c r="M35" s="43">
        <v>26467205</v>
      </c>
      <c r="N35" s="43">
        <v>861.125</v>
      </c>
      <c r="O35" s="43">
        <v>2426.25</v>
      </c>
      <c r="P35" s="43">
        <v>446327</v>
      </c>
      <c r="Q35" s="43">
        <v>20830660.5</v>
      </c>
      <c r="R35" s="43">
        <v>38496947.5</v>
      </c>
      <c r="S35" s="43">
        <v>58314116950</v>
      </c>
    </row>
    <row r="36" spans="1:19" x14ac:dyDescent="0.25">
      <c r="C36" s="50"/>
    </row>
    <row r="37" spans="1:19" x14ac:dyDescent="0.25">
      <c r="A37" s="1" t="s">
        <v>349</v>
      </c>
      <c r="C37" s="50"/>
    </row>
    <row r="38" spans="1:19" x14ac:dyDescent="0.25">
      <c r="A38" s="95" t="s">
        <v>356</v>
      </c>
      <c r="B38" s="96"/>
      <c r="C38" s="96"/>
      <c r="D38" s="96"/>
      <c r="E38" s="96"/>
      <c r="F38" s="96"/>
      <c r="G38" s="96"/>
      <c r="H38" s="96"/>
      <c r="I38" s="96"/>
      <c r="J38" s="96"/>
      <c r="K38" s="96"/>
      <c r="L38" s="96"/>
      <c r="M38" s="96"/>
      <c r="N38" s="96"/>
      <c r="O38" s="96"/>
      <c r="P38" s="96"/>
      <c r="Q38" s="96"/>
      <c r="R38" s="96"/>
      <c r="S38" s="96"/>
    </row>
    <row r="39" spans="1:19" x14ac:dyDescent="0.25">
      <c r="A39" s="95"/>
      <c r="B39" s="96"/>
      <c r="C39" s="96"/>
      <c r="D39" s="96"/>
      <c r="E39" s="96"/>
      <c r="F39" s="96"/>
      <c r="G39" s="96"/>
      <c r="H39" s="96"/>
      <c r="I39" s="96"/>
      <c r="J39" s="96"/>
      <c r="K39" s="96"/>
      <c r="L39" s="96"/>
      <c r="M39" s="96"/>
      <c r="N39" s="96"/>
      <c r="O39" s="96"/>
      <c r="P39" s="96"/>
      <c r="Q39" s="96"/>
      <c r="R39" s="96"/>
      <c r="S39" s="96"/>
    </row>
    <row r="40" spans="1:19" x14ac:dyDescent="0.25">
      <c r="A40" s="96"/>
      <c r="B40" s="96"/>
      <c r="C40" s="96"/>
      <c r="D40" s="96"/>
      <c r="E40" s="96"/>
      <c r="F40" s="96"/>
      <c r="G40" s="96"/>
      <c r="H40" s="96"/>
      <c r="I40" s="96"/>
      <c r="J40" s="96"/>
      <c r="K40" s="96"/>
      <c r="L40" s="96"/>
      <c r="M40" s="96"/>
      <c r="N40" s="96"/>
      <c r="O40" s="96"/>
      <c r="P40" s="96"/>
      <c r="Q40" s="96"/>
      <c r="R40" s="96"/>
      <c r="S40" s="96"/>
    </row>
    <row r="41" spans="1:19" x14ac:dyDescent="0.25">
      <c r="C41" s="50"/>
    </row>
    <row r="51" spans="3:3" customFormat="1" x14ac:dyDescent="0.25">
      <c r="C51" s="26"/>
    </row>
    <row r="100" spans="1:10" x14ac:dyDescent="0.25">
      <c r="A100"/>
    </row>
    <row r="101" spans="1:10" x14ac:dyDescent="0.25">
      <c r="A101"/>
      <c r="B101" s="26"/>
      <c r="C101" s="26"/>
      <c r="E101" s="26"/>
      <c r="F101" s="26"/>
      <c r="G101" s="26"/>
      <c r="J101" s="26"/>
    </row>
    <row r="102" spans="1:10" x14ac:dyDescent="0.25">
      <c r="A102"/>
    </row>
    <row r="103" spans="1:10" x14ac:dyDescent="0.25">
      <c r="A103"/>
    </row>
    <row r="104" spans="1:10" x14ac:dyDescent="0.25">
      <c r="A104"/>
    </row>
    <row r="105" spans="1:10" x14ac:dyDescent="0.25">
      <c r="A105"/>
    </row>
    <row r="106" spans="1:10" x14ac:dyDescent="0.25">
      <c r="A106"/>
    </row>
    <row r="107" spans="1:10" x14ac:dyDescent="0.25">
      <c r="A107"/>
    </row>
  </sheetData>
  <mergeCells count="23">
    <mergeCell ref="A39:S40"/>
    <mergeCell ref="S4:S5"/>
    <mergeCell ref="A1:P1"/>
    <mergeCell ref="A2:P2"/>
    <mergeCell ref="B3:D3"/>
    <mergeCell ref="E3:G3"/>
    <mergeCell ref="H3:J3"/>
    <mergeCell ref="K3:M3"/>
    <mergeCell ref="N3:P3"/>
    <mergeCell ref="A38:S38"/>
    <mergeCell ref="Q3:S3"/>
    <mergeCell ref="A4:A5"/>
    <mergeCell ref="B4:C4"/>
    <mergeCell ref="D4:D5"/>
    <mergeCell ref="E4:F4"/>
    <mergeCell ref="G4:G5"/>
    <mergeCell ref="P4:P5"/>
    <mergeCell ref="Q4:R4"/>
    <mergeCell ref="H4:I4"/>
    <mergeCell ref="J4:J5"/>
    <mergeCell ref="K4:L4"/>
    <mergeCell ref="M4:M5"/>
    <mergeCell ref="N4:O4"/>
  </mergeCells>
  <pageMargins left="0.75" right="0.5" top="0.75" bottom="0.5" header="0.5" footer="0.25"/>
  <pageSetup scale="39" orientation="landscape" verticalDpi="1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IS107"/>
  <sheetViews>
    <sheetView showGridLines="0" zoomScaleNormal="100" workbookViewId="0">
      <selection activeCell="A3" sqref="A3"/>
    </sheetView>
  </sheetViews>
  <sheetFormatPr defaultColWidth="4.77734375" defaultRowHeight="13.2" x14ac:dyDescent="0.25"/>
  <cols>
    <col min="1" max="1" width="10.77734375" style="1" customWidth="1"/>
    <col min="2" max="2" width="9.77734375" customWidth="1"/>
    <col min="3" max="3" width="9.77734375" bestFit="1" customWidth="1"/>
    <col min="4" max="4" width="13.77734375" bestFit="1" customWidth="1"/>
    <col min="5" max="5" width="12.21875" bestFit="1" customWidth="1"/>
    <col min="6" max="6" width="12" bestFit="1" customWidth="1"/>
    <col min="7" max="7" width="13.44140625" bestFit="1" customWidth="1"/>
    <col min="8" max="8" width="10.21875" bestFit="1" customWidth="1"/>
    <col min="9" max="9" width="8.44140625" bestFit="1" customWidth="1"/>
    <col min="10" max="10" width="12.5546875" bestFit="1" customWidth="1"/>
    <col min="11" max="12" width="12.21875" bestFit="1" customWidth="1"/>
    <col min="13" max="13" width="9.77734375" customWidth="1"/>
    <col min="14" max="14" width="8.77734375" customWidth="1"/>
    <col min="15" max="15" width="10.77734375" customWidth="1"/>
    <col min="16" max="16" width="9.77734375" customWidth="1"/>
    <col min="17" max="17" width="8.77734375" customWidth="1"/>
    <col min="18" max="18" width="10.77734375" customWidth="1"/>
    <col min="19" max="19" width="10.21875" customWidth="1"/>
    <col min="20" max="20" width="8.77734375" bestFit="1" customWidth="1"/>
    <col min="21" max="21" width="8.77734375" customWidth="1"/>
    <col min="22" max="22" width="10.21875" bestFit="1" customWidth="1"/>
    <col min="23" max="23" width="9.77734375" bestFit="1" customWidth="1"/>
    <col min="24" max="24" width="15" customWidth="1"/>
    <col min="25" max="25" width="12.21875" bestFit="1" customWidth="1"/>
    <col min="26" max="247" width="8.77734375" customWidth="1"/>
    <col min="248" max="248" width="10.44140625" customWidth="1"/>
    <col min="249" max="249" width="0.5546875" customWidth="1"/>
    <col min="250" max="251" width="8.77734375" bestFit="1" customWidth="1"/>
    <col min="252" max="252" width="8.77734375" customWidth="1"/>
  </cols>
  <sheetData>
    <row r="1" spans="1:253" x14ac:dyDescent="0.25">
      <c r="A1" s="79" t="s">
        <v>439</v>
      </c>
      <c r="B1" s="80"/>
      <c r="C1" s="80"/>
      <c r="D1" s="80"/>
      <c r="E1" s="80"/>
      <c r="F1" s="80"/>
      <c r="G1" s="80"/>
      <c r="H1" s="80"/>
      <c r="I1" s="80"/>
      <c r="J1" s="80"/>
      <c r="K1" s="80"/>
      <c r="L1" s="80"/>
      <c r="M1" s="80"/>
      <c r="N1" s="80"/>
      <c r="O1" s="80"/>
      <c r="P1" s="80"/>
      <c r="Q1" s="80"/>
      <c r="R1" s="80"/>
      <c r="S1" s="80"/>
      <c r="T1" s="80"/>
      <c r="U1" s="80"/>
      <c r="V1" s="75">
        <v>46248</v>
      </c>
    </row>
    <row r="2" spans="1:253" x14ac:dyDescent="0.25">
      <c r="A2" s="79" t="s">
        <v>357</v>
      </c>
      <c r="B2" s="80"/>
      <c r="C2" s="80"/>
      <c r="D2" s="80"/>
      <c r="E2" s="80"/>
      <c r="F2" s="80"/>
      <c r="G2" s="80"/>
      <c r="H2" s="80"/>
      <c r="I2" s="80"/>
      <c r="J2" s="80"/>
      <c r="K2" s="80"/>
      <c r="L2" s="80"/>
      <c r="M2" s="80"/>
      <c r="N2" s="80"/>
      <c r="O2" s="80"/>
      <c r="P2" s="80"/>
      <c r="Q2" s="80"/>
      <c r="R2" s="80"/>
      <c r="S2" s="80"/>
      <c r="T2" s="80"/>
      <c r="U2" s="80"/>
    </row>
    <row r="3" spans="1:253" ht="29.55" customHeight="1" x14ac:dyDescent="0.25">
      <c r="A3" s="28" t="s">
        <v>340</v>
      </c>
      <c r="B3" s="104" t="s">
        <v>358</v>
      </c>
      <c r="C3" s="104"/>
      <c r="D3" s="104"/>
      <c r="E3" s="104"/>
      <c r="F3" s="104"/>
      <c r="G3" s="105"/>
      <c r="H3" s="106" t="s">
        <v>369</v>
      </c>
      <c r="I3" s="106"/>
      <c r="J3" s="106"/>
      <c r="K3" s="106"/>
      <c r="L3" s="107"/>
      <c r="M3" s="106" t="s">
        <v>359</v>
      </c>
      <c r="N3" s="106"/>
      <c r="O3" s="107"/>
      <c r="P3" s="106" t="s">
        <v>360</v>
      </c>
      <c r="Q3" s="106"/>
      <c r="R3" s="107"/>
      <c r="S3" s="106" t="s">
        <v>361</v>
      </c>
      <c r="T3" s="106"/>
      <c r="U3" s="108"/>
      <c r="V3" s="106" t="s">
        <v>346</v>
      </c>
      <c r="W3" s="106"/>
      <c r="X3" s="107"/>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c r="CH3" s="29"/>
      <c r="CI3" s="29"/>
      <c r="CJ3" s="29"/>
      <c r="CK3" s="29"/>
      <c r="CL3" s="29"/>
      <c r="CM3" s="29"/>
      <c r="CN3" s="29"/>
      <c r="CO3" s="29"/>
      <c r="CP3" s="29"/>
      <c r="CQ3" s="29"/>
      <c r="CR3" s="29"/>
      <c r="CS3" s="29"/>
      <c r="CT3" s="29"/>
      <c r="CU3" s="29"/>
      <c r="CV3" s="29"/>
      <c r="CW3" s="29"/>
      <c r="CX3" s="29"/>
      <c r="CY3" s="29"/>
      <c r="CZ3" s="29"/>
      <c r="DA3" s="29"/>
      <c r="DB3" s="29"/>
      <c r="DC3" s="29"/>
      <c r="DD3" s="29"/>
      <c r="DE3" s="29"/>
      <c r="DF3" s="29"/>
      <c r="DG3" s="29"/>
      <c r="DH3" s="29"/>
      <c r="DI3" s="29"/>
      <c r="DJ3" s="29"/>
      <c r="DK3" s="29"/>
      <c r="DL3" s="29"/>
      <c r="DM3" s="29"/>
      <c r="DN3" s="29"/>
      <c r="DO3" s="29"/>
      <c r="DP3" s="29"/>
      <c r="DQ3" s="29"/>
      <c r="DR3" s="29"/>
      <c r="DS3" s="29"/>
      <c r="DT3" s="29"/>
      <c r="DU3" s="29"/>
      <c r="DV3" s="29"/>
      <c r="DW3" s="29"/>
      <c r="DX3" s="29"/>
      <c r="DY3" s="29"/>
      <c r="DZ3" s="29"/>
      <c r="EA3" s="29"/>
      <c r="EB3" s="29"/>
      <c r="EC3" s="29"/>
      <c r="ED3" s="29"/>
      <c r="EE3" s="29"/>
      <c r="EF3" s="29"/>
      <c r="EG3" s="29"/>
      <c r="EH3" s="29"/>
      <c r="EI3" s="29"/>
      <c r="EJ3" s="29"/>
      <c r="EK3" s="29"/>
      <c r="EL3" s="29"/>
      <c r="EM3" s="29"/>
      <c r="EN3" s="29"/>
      <c r="EO3" s="29"/>
      <c r="EP3" s="29"/>
      <c r="EQ3" s="29"/>
      <c r="ER3" s="29"/>
      <c r="ES3" s="29"/>
      <c r="ET3" s="29"/>
      <c r="EU3" s="29"/>
      <c r="EV3" s="29"/>
      <c r="EW3" s="29"/>
      <c r="EX3" s="29"/>
      <c r="EY3" s="29"/>
      <c r="EZ3" s="29"/>
      <c r="FA3" s="29"/>
      <c r="FB3" s="29"/>
      <c r="FC3" s="29"/>
      <c r="FD3" s="29"/>
      <c r="FE3" s="29"/>
      <c r="FF3" s="29"/>
      <c r="FG3" s="29"/>
      <c r="FH3" s="29"/>
      <c r="FI3" s="29"/>
      <c r="FJ3" s="29"/>
      <c r="FK3" s="29"/>
      <c r="FL3" s="29"/>
      <c r="FM3" s="29"/>
      <c r="FN3" s="29"/>
      <c r="FO3" s="29"/>
      <c r="FP3" s="29"/>
      <c r="FQ3" s="29"/>
      <c r="FR3" s="29"/>
      <c r="FS3" s="29"/>
      <c r="FT3" s="29"/>
      <c r="FU3" s="29"/>
      <c r="FV3" s="29"/>
      <c r="FW3" s="29"/>
      <c r="FX3" s="29"/>
      <c r="FY3" s="29"/>
      <c r="FZ3" s="29"/>
      <c r="GA3" s="29"/>
      <c r="GB3" s="29"/>
      <c r="GC3" s="29"/>
      <c r="GD3" s="29"/>
      <c r="GE3" s="29"/>
      <c r="GF3" s="29"/>
      <c r="GG3" s="29"/>
      <c r="GH3" s="29"/>
      <c r="GI3" s="29"/>
      <c r="GJ3" s="29"/>
      <c r="GK3" s="29"/>
      <c r="GL3" s="29"/>
      <c r="GM3" s="29"/>
      <c r="GN3" s="29"/>
      <c r="GO3" s="29"/>
      <c r="GP3" s="29"/>
      <c r="GQ3" s="29"/>
      <c r="GR3" s="29"/>
      <c r="GS3" s="29"/>
      <c r="GT3" s="29"/>
      <c r="GU3" s="29"/>
      <c r="GV3" s="29"/>
      <c r="GW3" s="29"/>
      <c r="GX3" s="29"/>
      <c r="GY3" s="29"/>
      <c r="GZ3" s="29"/>
      <c r="HA3" s="29"/>
      <c r="HB3" s="29"/>
      <c r="HC3" s="29"/>
      <c r="HD3" s="29"/>
      <c r="HE3" s="29"/>
      <c r="HF3" s="29"/>
      <c r="HG3" s="29"/>
      <c r="HH3" s="29"/>
      <c r="HI3" s="29"/>
      <c r="HJ3" s="29"/>
      <c r="HK3" s="29"/>
      <c r="HL3" s="29"/>
      <c r="HM3" s="29"/>
      <c r="HN3" s="29"/>
      <c r="HO3" s="29"/>
      <c r="HP3" s="29"/>
      <c r="HQ3" s="29"/>
      <c r="HR3" s="29"/>
      <c r="HS3" s="29"/>
      <c r="HT3" s="29"/>
      <c r="HU3" s="29"/>
      <c r="HV3" s="29"/>
      <c r="HW3" s="29"/>
      <c r="HX3" s="29"/>
      <c r="HY3" s="29"/>
      <c r="HZ3" s="29"/>
      <c r="IA3" s="29"/>
      <c r="IB3" s="29"/>
      <c r="IC3" s="29"/>
      <c r="ID3" s="29"/>
      <c r="IE3" s="29"/>
      <c r="IF3" s="29"/>
      <c r="IG3" s="29"/>
      <c r="IH3" s="29"/>
      <c r="II3" s="29"/>
      <c r="IJ3" s="29"/>
      <c r="IK3" s="29"/>
      <c r="IL3" s="29"/>
      <c r="IM3" s="29"/>
      <c r="IN3" s="29"/>
      <c r="IO3" s="29"/>
      <c r="IP3" s="29"/>
      <c r="IQ3" s="29"/>
      <c r="IR3" s="29"/>
      <c r="IS3" s="29"/>
    </row>
    <row r="4" spans="1:253" ht="14.55" customHeight="1" x14ac:dyDescent="0.25">
      <c r="A4" s="102" t="s">
        <v>50</v>
      </c>
      <c r="B4" s="109" t="s">
        <v>348</v>
      </c>
      <c r="C4" s="109"/>
      <c r="D4" s="110" t="s">
        <v>362</v>
      </c>
      <c r="E4" s="110"/>
      <c r="F4" s="110"/>
      <c r="G4" s="111" t="s">
        <v>145</v>
      </c>
      <c r="H4" s="109" t="s">
        <v>348</v>
      </c>
      <c r="I4" s="109"/>
      <c r="J4" s="110" t="s">
        <v>363</v>
      </c>
      <c r="K4" s="110"/>
      <c r="L4" s="111" t="s">
        <v>145</v>
      </c>
      <c r="M4" s="109" t="s">
        <v>348</v>
      </c>
      <c r="N4" s="109"/>
      <c r="O4" s="111" t="s">
        <v>145</v>
      </c>
      <c r="P4" s="109" t="s">
        <v>348</v>
      </c>
      <c r="Q4" s="109"/>
      <c r="R4" s="111" t="s">
        <v>145</v>
      </c>
      <c r="S4" s="109" t="s">
        <v>348</v>
      </c>
      <c r="T4" s="109"/>
      <c r="U4" s="111" t="s">
        <v>145</v>
      </c>
      <c r="V4" s="109" t="s">
        <v>348</v>
      </c>
      <c r="W4" s="109"/>
      <c r="X4" s="111" t="s">
        <v>145</v>
      </c>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c r="CA4" s="30"/>
      <c r="CB4" s="30"/>
      <c r="CC4" s="30"/>
      <c r="CD4" s="30"/>
      <c r="CE4" s="30"/>
      <c r="CF4" s="30"/>
      <c r="CG4" s="30"/>
      <c r="CH4" s="30"/>
      <c r="CI4" s="30"/>
      <c r="CJ4" s="30"/>
      <c r="CK4" s="30"/>
      <c r="CL4" s="30"/>
      <c r="CM4" s="30"/>
      <c r="CN4" s="30"/>
      <c r="CO4" s="30"/>
      <c r="CP4" s="30"/>
      <c r="CQ4" s="30"/>
      <c r="CR4" s="30"/>
      <c r="CS4" s="30"/>
      <c r="CT4" s="30"/>
      <c r="CU4" s="30"/>
      <c r="CV4" s="30"/>
      <c r="CW4" s="30"/>
      <c r="CX4" s="30"/>
      <c r="CY4" s="30"/>
      <c r="CZ4" s="30"/>
      <c r="DA4" s="30"/>
      <c r="DB4" s="30"/>
      <c r="DC4" s="30"/>
      <c r="DD4" s="30"/>
      <c r="DE4" s="30"/>
      <c r="DF4" s="30"/>
      <c r="DG4" s="30"/>
      <c r="DH4" s="30"/>
      <c r="DI4" s="30"/>
      <c r="DJ4" s="30"/>
      <c r="DK4" s="30"/>
      <c r="DL4" s="30"/>
      <c r="DM4" s="30"/>
      <c r="DN4" s="30"/>
      <c r="DO4" s="30"/>
      <c r="DP4" s="30"/>
      <c r="DQ4" s="30"/>
      <c r="DR4" s="30"/>
      <c r="DS4" s="30"/>
      <c r="DT4" s="30"/>
      <c r="DU4" s="30"/>
      <c r="DV4" s="30"/>
      <c r="DW4" s="30"/>
      <c r="DX4" s="30"/>
      <c r="DY4" s="30"/>
      <c r="DZ4" s="30"/>
      <c r="EA4" s="30"/>
      <c r="EB4" s="30"/>
      <c r="EC4" s="30"/>
      <c r="ED4" s="30"/>
      <c r="EE4" s="30"/>
      <c r="EF4" s="30"/>
      <c r="EG4" s="30"/>
      <c r="EH4" s="30"/>
      <c r="EI4" s="30"/>
      <c r="EJ4" s="30"/>
      <c r="EK4" s="30"/>
      <c r="EL4" s="30"/>
      <c r="EM4" s="30"/>
      <c r="EN4" s="30"/>
      <c r="EO4" s="30"/>
      <c r="EP4" s="30"/>
      <c r="EQ4" s="30"/>
      <c r="ER4" s="30"/>
      <c r="ES4" s="30"/>
      <c r="ET4" s="30"/>
      <c r="EU4" s="30"/>
      <c r="EV4" s="30"/>
      <c r="EW4" s="30"/>
      <c r="EX4" s="30"/>
      <c r="EY4" s="30"/>
      <c r="EZ4" s="30"/>
      <c r="FA4" s="30"/>
      <c r="FB4" s="30"/>
      <c r="FC4" s="30"/>
      <c r="FD4" s="30"/>
      <c r="FE4" s="30"/>
      <c r="FF4" s="30"/>
      <c r="FG4" s="30"/>
      <c r="FH4" s="30"/>
      <c r="FI4" s="30"/>
      <c r="FJ4" s="30"/>
      <c r="FK4" s="30"/>
      <c r="FL4" s="30"/>
      <c r="FM4" s="30"/>
      <c r="FN4" s="30"/>
      <c r="FO4" s="30"/>
      <c r="FP4" s="30"/>
      <c r="FQ4" s="30"/>
      <c r="FR4" s="30"/>
      <c r="FS4" s="30"/>
      <c r="FT4" s="30"/>
      <c r="FU4" s="30"/>
      <c r="FV4" s="30"/>
      <c r="FW4" s="30"/>
      <c r="FX4" s="30"/>
      <c r="FY4" s="30"/>
      <c r="FZ4" s="30"/>
      <c r="GA4" s="30"/>
      <c r="GB4" s="30"/>
      <c r="GC4" s="30"/>
      <c r="GD4" s="30"/>
      <c r="GE4" s="30"/>
      <c r="GF4" s="30"/>
      <c r="GG4" s="30"/>
      <c r="GH4" s="30"/>
      <c r="GI4" s="30"/>
      <c r="GJ4" s="30"/>
      <c r="GK4" s="30"/>
      <c r="GL4" s="30"/>
      <c r="GM4" s="30"/>
      <c r="GN4" s="30"/>
      <c r="GO4" s="30"/>
      <c r="GP4" s="30"/>
      <c r="GQ4" s="30"/>
      <c r="GR4" s="30"/>
      <c r="GS4" s="30"/>
      <c r="GT4" s="30"/>
      <c r="GU4" s="30"/>
      <c r="GV4" s="30"/>
      <c r="GW4" s="30"/>
      <c r="GX4" s="30"/>
      <c r="GY4" s="30"/>
      <c r="GZ4" s="30"/>
      <c r="HA4" s="30"/>
      <c r="HB4" s="30"/>
      <c r="HC4" s="30"/>
      <c r="HD4" s="30"/>
      <c r="HE4" s="30"/>
      <c r="HF4" s="30"/>
      <c r="HG4" s="30"/>
      <c r="HH4" s="30"/>
      <c r="HI4" s="30"/>
      <c r="HJ4" s="30"/>
      <c r="HK4" s="30"/>
      <c r="HL4" s="30"/>
      <c r="HM4" s="30"/>
      <c r="HN4" s="30"/>
      <c r="HO4" s="30"/>
      <c r="HP4" s="30"/>
      <c r="HQ4" s="30"/>
      <c r="HR4" s="30"/>
      <c r="HS4" s="30"/>
      <c r="HT4" s="30"/>
      <c r="HU4" s="30"/>
      <c r="HV4" s="30"/>
      <c r="HW4" s="30"/>
      <c r="HX4" s="30"/>
      <c r="HY4" s="30"/>
      <c r="HZ4" s="30"/>
      <c r="IA4" s="30"/>
      <c r="IB4" s="30"/>
      <c r="IC4" s="30"/>
      <c r="ID4" s="30"/>
      <c r="IE4" s="30"/>
      <c r="IF4" s="30"/>
      <c r="IG4" s="30"/>
      <c r="IH4" s="30"/>
      <c r="II4" s="30"/>
      <c r="IJ4" s="30"/>
      <c r="IK4" s="30"/>
      <c r="IL4" s="30"/>
      <c r="IM4" s="30"/>
      <c r="IN4" s="30"/>
      <c r="IO4" s="30"/>
      <c r="IP4" s="30"/>
      <c r="IQ4" s="30"/>
      <c r="IR4" s="30"/>
      <c r="IS4" s="30"/>
    </row>
    <row r="5" spans="1:253" x14ac:dyDescent="0.25">
      <c r="A5" s="103"/>
      <c r="B5" s="53" t="s">
        <v>364</v>
      </c>
      <c r="C5" s="54" t="s">
        <v>60</v>
      </c>
      <c r="D5" s="54" t="s">
        <v>154</v>
      </c>
      <c r="E5" s="54" t="s">
        <v>365</v>
      </c>
      <c r="F5" s="54" t="s">
        <v>366</v>
      </c>
      <c r="G5" s="112"/>
      <c r="H5" s="53" t="s">
        <v>364</v>
      </c>
      <c r="I5" s="54" t="s">
        <v>60</v>
      </c>
      <c r="J5" s="54" t="s">
        <v>154</v>
      </c>
      <c r="K5" s="54" t="s">
        <v>365</v>
      </c>
      <c r="L5" s="112"/>
      <c r="M5" s="53" t="s">
        <v>364</v>
      </c>
      <c r="N5" s="54" t="s">
        <v>60</v>
      </c>
      <c r="O5" s="112"/>
      <c r="P5" s="31" t="s">
        <v>364</v>
      </c>
      <c r="Q5" s="32" t="s">
        <v>60</v>
      </c>
      <c r="R5" s="112"/>
      <c r="S5" s="31" t="s">
        <v>364</v>
      </c>
      <c r="T5" s="32" t="s">
        <v>60</v>
      </c>
      <c r="U5" s="112"/>
      <c r="V5" s="53" t="s">
        <v>364</v>
      </c>
      <c r="W5" s="54" t="s">
        <v>60</v>
      </c>
      <c r="X5" s="112"/>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0"/>
      <c r="BX5" s="30"/>
      <c r="BY5" s="30"/>
      <c r="BZ5" s="30"/>
      <c r="CA5" s="30"/>
      <c r="CB5" s="30"/>
      <c r="CC5" s="30"/>
      <c r="CD5" s="30"/>
      <c r="CE5" s="30"/>
      <c r="CF5" s="30"/>
      <c r="CG5" s="30"/>
      <c r="CH5" s="30"/>
      <c r="CI5" s="30"/>
      <c r="CJ5" s="30"/>
      <c r="CK5" s="30"/>
      <c r="CL5" s="30"/>
      <c r="CM5" s="30"/>
      <c r="CN5" s="30"/>
      <c r="CO5" s="30"/>
      <c r="CP5" s="30"/>
      <c r="CQ5" s="30"/>
      <c r="CR5" s="30"/>
      <c r="CS5" s="30"/>
      <c r="CT5" s="30"/>
      <c r="CU5" s="30"/>
      <c r="CV5" s="30"/>
      <c r="CW5" s="30"/>
      <c r="CX5" s="30"/>
      <c r="CY5" s="30"/>
      <c r="CZ5" s="30"/>
      <c r="DA5" s="30"/>
      <c r="DB5" s="30"/>
      <c r="DC5" s="30"/>
      <c r="DD5" s="30"/>
      <c r="DE5" s="30"/>
      <c r="DF5" s="30"/>
      <c r="DG5" s="30"/>
      <c r="DH5" s="30"/>
      <c r="DI5" s="30"/>
      <c r="DJ5" s="30"/>
      <c r="DK5" s="30"/>
      <c r="DL5" s="30"/>
      <c r="DM5" s="30"/>
      <c r="DN5" s="30"/>
      <c r="DO5" s="30"/>
      <c r="DP5" s="30"/>
      <c r="DQ5" s="30"/>
      <c r="DR5" s="30"/>
      <c r="DS5" s="30"/>
      <c r="DT5" s="30"/>
      <c r="DU5" s="30"/>
      <c r="DV5" s="30"/>
      <c r="DW5" s="30"/>
      <c r="DX5" s="30"/>
      <c r="DY5" s="30"/>
      <c r="DZ5" s="30"/>
      <c r="EA5" s="30"/>
      <c r="EB5" s="30"/>
      <c r="EC5" s="30"/>
      <c r="ED5" s="30"/>
      <c r="EE5" s="30"/>
      <c r="EF5" s="30"/>
      <c r="EG5" s="30"/>
      <c r="EH5" s="30"/>
      <c r="EI5" s="30"/>
      <c r="EJ5" s="30"/>
      <c r="EK5" s="30"/>
      <c r="EL5" s="30"/>
      <c r="EM5" s="30"/>
      <c r="EN5" s="30"/>
      <c r="EO5" s="30"/>
      <c r="EP5" s="30"/>
      <c r="EQ5" s="30"/>
      <c r="ER5" s="30"/>
      <c r="ES5" s="30"/>
      <c r="ET5" s="30"/>
      <c r="EU5" s="30"/>
      <c r="EV5" s="30"/>
      <c r="EW5" s="30"/>
      <c r="EX5" s="30"/>
      <c r="EY5" s="30"/>
      <c r="EZ5" s="30"/>
      <c r="FA5" s="30"/>
      <c r="FB5" s="30"/>
      <c r="FC5" s="30"/>
      <c r="FD5" s="30"/>
      <c r="FE5" s="30"/>
      <c r="FF5" s="30"/>
      <c r="FG5" s="30"/>
      <c r="FH5" s="30"/>
      <c r="FI5" s="30"/>
      <c r="FJ5" s="30"/>
      <c r="FK5" s="30"/>
      <c r="FL5" s="30"/>
      <c r="FM5" s="30"/>
      <c r="FN5" s="30"/>
      <c r="FO5" s="30"/>
      <c r="FP5" s="30"/>
      <c r="FQ5" s="30"/>
      <c r="FR5" s="30"/>
      <c r="FS5" s="30"/>
      <c r="FT5" s="30"/>
      <c r="FU5" s="30"/>
      <c r="FV5" s="30"/>
      <c r="FW5" s="30"/>
      <c r="FX5" s="30"/>
      <c r="FY5" s="30"/>
      <c r="FZ5" s="30"/>
      <c r="GA5" s="30"/>
      <c r="GB5" s="30"/>
      <c r="GC5" s="30"/>
      <c r="GD5" s="30"/>
      <c r="GE5" s="30"/>
      <c r="GF5" s="30"/>
      <c r="GG5" s="30"/>
      <c r="GH5" s="30"/>
      <c r="GI5" s="30"/>
      <c r="GJ5" s="30"/>
      <c r="GK5" s="30"/>
      <c r="GL5" s="30"/>
      <c r="GM5" s="30"/>
      <c r="GN5" s="30"/>
      <c r="GO5" s="30"/>
      <c r="GP5" s="30"/>
      <c r="GQ5" s="30"/>
      <c r="GR5" s="30"/>
      <c r="GS5" s="30"/>
      <c r="GT5" s="30"/>
      <c r="GU5" s="30"/>
      <c r="GV5" s="30"/>
      <c r="GW5" s="30"/>
      <c r="GX5" s="30"/>
      <c r="GY5" s="30"/>
      <c r="GZ5" s="30"/>
      <c r="HA5" s="30"/>
      <c r="HB5" s="30"/>
      <c r="HC5" s="30"/>
      <c r="HD5" s="30"/>
      <c r="HE5" s="30"/>
      <c r="HF5" s="30"/>
      <c r="HG5" s="30"/>
      <c r="HH5" s="30"/>
      <c r="HI5" s="30"/>
      <c r="HJ5" s="30"/>
      <c r="HK5" s="30"/>
      <c r="HL5" s="30"/>
      <c r="HM5" s="30"/>
      <c r="HN5" s="30"/>
      <c r="HO5" s="30"/>
      <c r="HP5" s="30"/>
      <c r="HQ5" s="30"/>
      <c r="HR5" s="30"/>
      <c r="HS5" s="30"/>
      <c r="HT5" s="30"/>
      <c r="HU5" s="30"/>
      <c r="HV5" s="30"/>
      <c r="HW5" s="30"/>
      <c r="HX5" s="30"/>
      <c r="HY5" s="30"/>
      <c r="HZ5" s="30"/>
      <c r="IA5" s="30"/>
      <c r="IB5" s="30"/>
      <c r="IC5" s="30"/>
      <c r="ID5" s="30"/>
      <c r="IE5" s="30"/>
      <c r="IF5" s="30"/>
      <c r="IG5" s="30"/>
      <c r="IH5" s="30"/>
      <c r="II5" s="30"/>
      <c r="IJ5" s="30"/>
      <c r="IK5" s="30"/>
      <c r="IL5" s="30"/>
      <c r="IM5" s="30"/>
      <c r="IN5" s="30"/>
      <c r="IO5" s="30"/>
      <c r="IP5" s="30"/>
      <c r="IQ5" s="30"/>
      <c r="IR5" s="30"/>
      <c r="IS5" s="30"/>
    </row>
    <row r="6" spans="1:253" x14ac:dyDescent="0.25">
      <c r="A6" s="63" t="s">
        <v>418</v>
      </c>
      <c r="B6" s="33" t="s">
        <v>340</v>
      </c>
      <c r="C6" s="55" t="s">
        <v>340</v>
      </c>
      <c r="D6" s="55"/>
      <c r="E6" s="55"/>
      <c r="F6" s="55"/>
      <c r="G6" s="35" t="s">
        <v>340</v>
      </c>
      <c r="H6" s="34"/>
      <c r="I6" s="34"/>
      <c r="J6" s="34"/>
      <c r="K6" s="34"/>
      <c r="L6" s="35"/>
      <c r="M6" s="34"/>
      <c r="N6" s="34"/>
      <c r="O6" s="35"/>
      <c r="P6" s="34"/>
      <c r="Q6" s="34"/>
      <c r="R6" s="35"/>
      <c r="S6" s="33"/>
      <c r="T6" s="55"/>
      <c r="U6" s="35"/>
      <c r="V6" s="34"/>
      <c r="W6" s="34"/>
      <c r="X6" s="35"/>
    </row>
    <row r="7" spans="1:253" x14ac:dyDescent="0.25">
      <c r="A7" s="64" t="str">
        <f>"Oct "&amp;RIGHT(A6,4)-1</f>
        <v>Oct 2024</v>
      </c>
      <c r="B7" s="36">
        <v>729743</v>
      </c>
      <c r="C7" s="37">
        <v>1248605</v>
      </c>
      <c r="D7" s="37">
        <v>222516662</v>
      </c>
      <c r="E7" s="37">
        <v>0</v>
      </c>
      <c r="F7" s="37" t="s">
        <v>417</v>
      </c>
      <c r="G7" s="38">
        <v>222516662</v>
      </c>
      <c r="H7" s="36">
        <v>0</v>
      </c>
      <c r="I7" s="37">
        <v>0</v>
      </c>
      <c r="J7" s="37">
        <v>0</v>
      </c>
      <c r="K7" s="37">
        <v>0</v>
      </c>
      <c r="L7" s="38">
        <v>0</v>
      </c>
      <c r="M7" s="37" t="s">
        <v>417</v>
      </c>
      <c r="N7" s="37" t="s">
        <v>417</v>
      </c>
      <c r="O7" s="38" t="s">
        <v>417</v>
      </c>
      <c r="P7" s="37" t="s">
        <v>417</v>
      </c>
      <c r="Q7" s="37" t="s">
        <v>417</v>
      </c>
      <c r="R7" s="38" t="s">
        <v>417</v>
      </c>
      <c r="S7" s="36">
        <v>1</v>
      </c>
      <c r="T7" s="37">
        <v>1</v>
      </c>
      <c r="U7" s="38">
        <v>193</v>
      </c>
      <c r="V7" s="37">
        <v>729744</v>
      </c>
      <c r="W7" s="37">
        <v>1248606</v>
      </c>
      <c r="X7" s="38">
        <v>222516855</v>
      </c>
    </row>
    <row r="8" spans="1:253" x14ac:dyDescent="0.25">
      <c r="A8" s="64" t="str">
        <f>"Nov "&amp;RIGHT(A6,4)-1</f>
        <v>Nov 2024</v>
      </c>
      <c r="B8" s="36">
        <v>733086</v>
      </c>
      <c r="C8" s="37">
        <v>1254186</v>
      </c>
      <c r="D8" s="37">
        <v>237157968</v>
      </c>
      <c r="E8" s="37">
        <v>0</v>
      </c>
      <c r="F8" s="37" t="s">
        <v>417</v>
      </c>
      <c r="G8" s="38">
        <v>237157968</v>
      </c>
      <c r="H8" s="36">
        <v>0</v>
      </c>
      <c r="I8" s="37">
        <v>0</v>
      </c>
      <c r="J8" s="37">
        <v>0</v>
      </c>
      <c r="K8" s="37">
        <v>0</v>
      </c>
      <c r="L8" s="38">
        <v>0</v>
      </c>
      <c r="M8" s="37" t="s">
        <v>417</v>
      </c>
      <c r="N8" s="37" t="s">
        <v>417</v>
      </c>
      <c r="O8" s="38" t="s">
        <v>417</v>
      </c>
      <c r="P8" s="37" t="s">
        <v>417</v>
      </c>
      <c r="Q8" s="37" t="s">
        <v>417</v>
      </c>
      <c r="R8" s="38" t="s">
        <v>417</v>
      </c>
      <c r="S8" s="36">
        <v>0</v>
      </c>
      <c r="T8" s="37">
        <v>0</v>
      </c>
      <c r="U8" s="38">
        <v>0</v>
      </c>
      <c r="V8" s="37">
        <v>733086</v>
      </c>
      <c r="W8" s="37">
        <v>1254186</v>
      </c>
      <c r="X8" s="38">
        <v>237157968</v>
      </c>
    </row>
    <row r="9" spans="1:253" x14ac:dyDescent="0.25">
      <c r="A9" s="64" t="str">
        <f>"Dec "&amp;RIGHT(A6,4)-1</f>
        <v>Dec 2024</v>
      </c>
      <c r="B9" s="36">
        <v>731278</v>
      </c>
      <c r="C9" s="37">
        <v>1252082</v>
      </c>
      <c r="D9" s="37">
        <v>238697458</v>
      </c>
      <c r="E9" s="37">
        <v>0</v>
      </c>
      <c r="F9" s="37" t="s">
        <v>417</v>
      </c>
      <c r="G9" s="38">
        <v>238697458</v>
      </c>
      <c r="H9" s="36">
        <v>0</v>
      </c>
      <c r="I9" s="37">
        <v>0</v>
      </c>
      <c r="J9" s="37">
        <v>0</v>
      </c>
      <c r="K9" s="37">
        <v>0</v>
      </c>
      <c r="L9" s="38">
        <v>0</v>
      </c>
      <c r="M9" s="37" t="s">
        <v>417</v>
      </c>
      <c r="N9" s="37" t="s">
        <v>417</v>
      </c>
      <c r="O9" s="38" t="s">
        <v>417</v>
      </c>
      <c r="P9" s="37" t="s">
        <v>417</v>
      </c>
      <c r="Q9" s="37" t="s">
        <v>417</v>
      </c>
      <c r="R9" s="38" t="s">
        <v>417</v>
      </c>
      <c r="S9" s="36">
        <v>3</v>
      </c>
      <c r="T9" s="37">
        <v>5</v>
      </c>
      <c r="U9" s="38">
        <v>505</v>
      </c>
      <c r="V9" s="37">
        <v>731281</v>
      </c>
      <c r="W9" s="37">
        <v>1252087</v>
      </c>
      <c r="X9" s="38">
        <v>238697963</v>
      </c>
    </row>
    <row r="10" spans="1:253" x14ac:dyDescent="0.25">
      <c r="A10" s="64" t="str">
        <f>"Jan "&amp;RIGHT(A6,4)</f>
        <v>Jan 2025</v>
      </c>
      <c r="B10" s="36">
        <v>726934</v>
      </c>
      <c r="C10" s="37">
        <v>1243393</v>
      </c>
      <c r="D10" s="37">
        <v>238278472</v>
      </c>
      <c r="E10" s="37">
        <v>0</v>
      </c>
      <c r="F10" s="37" t="s">
        <v>417</v>
      </c>
      <c r="G10" s="38">
        <v>238278472</v>
      </c>
      <c r="H10" s="36">
        <v>0</v>
      </c>
      <c r="I10" s="37">
        <v>0</v>
      </c>
      <c r="J10" s="37">
        <v>0</v>
      </c>
      <c r="K10" s="37">
        <v>0</v>
      </c>
      <c r="L10" s="38">
        <v>0</v>
      </c>
      <c r="M10" s="37" t="s">
        <v>417</v>
      </c>
      <c r="N10" s="37" t="s">
        <v>417</v>
      </c>
      <c r="O10" s="38" t="s">
        <v>417</v>
      </c>
      <c r="P10" s="37" t="s">
        <v>417</v>
      </c>
      <c r="Q10" s="37" t="s">
        <v>417</v>
      </c>
      <c r="R10" s="38" t="s">
        <v>417</v>
      </c>
      <c r="S10" s="36">
        <v>0</v>
      </c>
      <c r="T10" s="37">
        <v>0</v>
      </c>
      <c r="U10" s="38">
        <v>0</v>
      </c>
      <c r="V10" s="37">
        <v>726934</v>
      </c>
      <c r="W10" s="37">
        <v>1243393</v>
      </c>
      <c r="X10" s="38">
        <v>238278472</v>
      </c>
    </row>
    <row r="11" spans="1:253" s="56" customFormat="1" ht="14.4" x14ac:dyDescent="0.3">
      <c r="A11" s="64" t="str">
        <f>"Feb "&amp;RIGHT(A6,4)</f>
        <v>Feb 2025</v>
      </c>
      <c r="B11" s="36">
        <v>726170</v>
      </c>
      <c r="C11" s="37">
        <v>1240941</v>
      </c>
      <c r="D11" s="37">
        <v>237990426</v>
      </c>
      <c r="E11" s="37">
        <v>0</v>
      </c>
      <c r="F11" s="37" t="s">
        <v>417</v>
      </c>
      <c r="G11" s="38">
        <v>237990426</v>
      </c>
      <c r="H11" s="36">
        <v>0</v>
      </c>
      <c r="I11" s="37">
        <v>0</v>
      </c>
      <c r="J11" s="37">
        <v>0</v>
      </c>
      <c r="K11" s="37">
        <v>0</v>
      </c>
      <c r="L11" s="38">
        <v>0</v>
      </c>
      <c r="M11" s="37" t="s">
        <v>417</v>
      </c>
      <c r="N11" s="37" t="s">
        <v>417</v>
      </c>
      <c r="O11" s="38" t="s">
        <v>417</v>
      </c>
      <c r="P11" s="37" t="s">
        <v>417</v>
      </c>
      <c r="Q11" s="37" t="s">
        <v>417</v>
      </c>
      <c r="R11" s="38" t="s">
        <v>417</v>
      </c>
      <c r="S11" s="36">
        <v>1</v>
      </c>
      <c r="T11" s="37">
        <v>3</v>
      </c>
      <c r="U11" s="38">
        <v>551</v>
      </c>
      <c r="V11" s="37">
        <v>726171</v>
      </c>
      <c r="W11" s="37">
        <v>1240944</v>
      </c>
      <c r="X11" s="38">
        <v>237990977</v>
      </c>
    </row>
    <row r="12" spans="1:253" s="56" customFormat="1" ht="14.4" x14ac:dyDescent="0.3">
      <c r="A12" s="64" t="str">
        <f>"Mar "&amp;RIGHT(A6,4)</f>
        <v>Mar 2025</v>
      </c>
      <c r="B12" s="36">
        <v>728056</v>
      </c>
      <c r="C12" s="37">
        <v>1244081</v>
      </c>
      <c r="D12" s="37">
        <v>240122743</v>
      </c>
      <c r="E12" s="37">
        <v>0</v>
      </c>
      <c r="F12" s="37" t="s">
        <v>417</v>
      </c>
      <c r="G12" s="38">
        <v>240122743</v>
      </c>
      <c r="H12" s="36">
        <v>0</v>
      </c>
      <c r="I12" s="37">
        <v>0</v>
      </c>
      <c r="J12" s="37">
        <v>0</v>
      </c>
      <c r="K12" s="37">
        <v>0</v>
      </c>
      <c r="L12" s="38">
        <v>0</v>
      </c>
      <c r="M12" s="37" t="s">
        <v>417</v>
      </c>
      <c r="N12" s="37" t="s">
        <v>417</v>
      </c>
      <c r="O12" s="38" t="s">
        <v>417</v>
      </c>
      <c r="P12" s="37" t="s">
        <v>417</v>
      </c>
      <c r="Q12" s="37" t="s">
        <v>417</v>
      </c>
      <c r="R12" s="38" t="s">
        <v>417</v>
      </c>
      <c r="S12" s="36">
        <v>0</v>
      </c>
      <c r="T12" s="37">
        <v>0</v>
      </c>
      <c r="U12" s="38">
        <v>0</v>
      </c>
      <c r="V12" s="37">
        <v>728056</v>
      </c>
      <c r="W12" s="37">
        <v>1244081</v>
      </c>
      <c r="X12" s="38">
        <v>240122743</v>
      </c>
    </row>
    <row r="13" spans="1:253" s="56" customFormat="1" ht="14.4" x14ac:dyDescent="0.3">
      <c r="A13" s="64" t="str">
        <f>"Apr "&amp;RIGHT(A6,4)</f>
        <v>Apr 2025</v>
      </c>
      <c r="B13" s="36">
        <v>726587</v>
      </c>
      <c r="C13" s="37">
        <v>1239622</v>
      </c>
      <c r="D13" s="37">
        <v>238650498</v>
      </c>
      <c r="E13" s="37">
        <v>0</v>
      </c>
      <c r="F13" s="37" t="s">
        <v>417</v>
      </c>
      <c r="G13" s="38">
        <v>238650498</v>
      </c>
      <c r="H13" s="36">
        <v>0</v>
      </c>
      <c r="I13" s="37">
        <v>0</v>
      </c>
      <c r="J13" s="37">
        <v>0</v>
      </c>
      <c r="K13" s="37">
        <v>0</v>
      </c>
      <c r="L13" s="38">
        <v>0</v>
      </c>
      <c r="M13" s="37" t="s">
        <v>417</v>
      </c>
      <c r="N13" s="37" t="s">
        <v>417</v>
      </c>
      <c r="O13" s="38" t="s">
        <v>417</v>
      </c>
      <c r="P13" s="37" t="s">
        <v>417</v>
      </c>
      <c r="Q13" s="37" t="s">
        <v>417</v>
      </c>
      <c r="R13" s="38" t="s">
        <v>417</v>
      </c>
      <c r="S13" s="36">
        <v>2</v>
      </c>
      <c r="T13" s="37">
        <v>5</v>
      </c>
      <c r="U13" s="38">
        <v>484</v>
      </c>
      <c r="V13" s="37">
        <v>726589</v>
      </c>
      <c r="W13" s="37">
        <v>1239627</v>
      </c>
      <c r="X13" s="38">
        <v>238650982</v>
      </c>
    </row>
    <row r="14" spans="1:253" s="56" customFormat="1" ht="14.4" x14ac:dyDescent="0.3">
      <c r="A14" s="64" t="str">
        <f>"May "&amp;RIGHT(A6,4)</f>
        <v>May 2025</v>
      </c>
      <c r="B14" s="36">
        <v>732805</v>
      </c>
      <c r="C14" s="37">
        <v>1251506</v>
      </c>
      <c r="D14" s="37">
        <v>231381809</v>
      </c>
      <c r="E14" s="37">
        <v>0</v>
      </c>
      <c r="F14" s="37" t="s">
        <v>417</v>
      </c>
      <c r="G14" s="38">
        <v>231381809</v>
      </c>
      <c r="H14" s="36">
        <v>0</v>
      </c>
      <c r="I14" s="37">
        <v>0</v>
      </c>
      <c r="J14" s="37">
        <v>0</v>
      </c>
      <c r="K14" s="37">
        <v>0</v>
      </c>
      <c r="L14" s="38">
        <v>0</v>
      </c>
      <c r="M14" s="37" t="s">
        <v>417</v>
      </c>
      <c r="N14" s="37" t="s">
        <v>417</v>
      </c>
      <c r="O14" s="38" t="s">
        <v>417</v>
      </c>
      <c r="P14" s="37" t="s">
        <v>417</v>
      </c>
      <c r="Q14" s="37" t="s">
        <v>417</v>
      </c>
      <c r="R14" s="38" t="s">
        <v>417</v>
      </c>
      <c r="S14" s="36">
        <v>1</v>
      </c>
      <c r="T14" s="37">
        <v>3</v>
      </c>
      <c r="U14" s="38">
        <v>260</v>
      </c>
      <c r="V14" s="37">
        <v>732806</v>
      </c>
      <c r="W14" s="37">
        <v>1251509</v>
      </c>
      <c r="X14" s="38">
        <v>231382069</v>
      </c>
    </row>
    <row r="15" spans="1:253" s="56" customFormat="1" ht="14.4" x14ac:dyDescent="0.3">
      <c r="A15" s="64" t="str">
        <f>"Jun "&amp;RIGHT(A6,4)</f>
        <v>Jun 2025</v>
      </c>
      <c r="B15" s="36">
        <v>729833</v>
      </c>
      <c r="C15" s="37">
        <v>1245418</v>
      </c>
      <c r="D15" s="37">
        <v>245022614</v>
      </c>
      <c r="E15" s="37">
        <v>0</v>
      </c>
      <c r="F15" s="37" t="s">
        <v>417</v>
      </c>
      <c r="G15" s="38">
        <v>245022614</v>
      </c>
      <c r="H15" s="36">
        <v>0</v>
      </c>
      <c r="I15" s="37">
        <v>0</v>
      </c>
      <c r="J15" s="37">
        <v>0</v>
      </c>
      <c r="K15" s="37">
        <v>0</v>
      </c>
      <c r="L15" s="38">
        <v>0</v>
      </c>
      <c r="M15" s="37" t="s">
        <v>417</v>
      </c>
      <c r="N15" s="37" t="s">
        <v>417</v>
      </c>
      <c r="O15" s="38" t="s">
        <v>417</v>
      </c>
      <c r="P15" s="37" t="s">
        <v>417</v>
      </c>
      <c r="Q15" s="37" t="s">
        <v>417</v>
      </c>
      <c r="R15" s="38" t="s">
        <v>417</v>
      </c>
      <c r="S15" s="36">
        <v>0</v>
      </c>
      <c r="T15" s="37">
        <v>0</v>
      </c>
      <c r="U15" s="38">
        <v>0</v>
      </c>
      <c r="V15" s="37">
        <v>729833</v>
      </c>
      <c r="W15" s="37">
        <v>1245418</v>
      </c>
      <c r="X15" s="38">
        <v>245022614</v>
      </c>
    </row>
    <row r="16" spans="1:253" s="56" customFormat="1" ht="14.4" x14ac:dyDescent="0.3">
      <c r="A16" s="64" t="str">
        <f>"Jul "&amp;RIGHT(A6,4)</f>
        <v>Jul 2025</v>
      </c>
      <c r="B16" s="36">
        <v>727544</v>
      </c>
      <c r="C16" s="37">
        <v>1240276</v>
      </c>
      <c r="D16" s="37">
        <v>240913368</v>
      </c>
      <c r="E16" s="37">
        <v>0</v>
      </c>
      <c r="F16" s="37" t="s">
        <v>417</v>
      </c>
      <c r="G16" s="38">
        <v>240913368</v>
      </c>
      <c r="H16" s="36">
        <v>0</v>
      </c>
      <c r="I16" s="37">
        <v>0</v>
      </c>
      <c r="J16" s="37">
        <v>0</v>
      </c>
      <c r="K16" s="37">
        <v>0</v>
      </c>
      <c r="L16" s="38">
        <v>0</v>
      </c>
      <c r="M16" s="37" t="s">
        <v>417</v>
      </c>
      <c r="N16" s="37" t="s">
        <v>417</v>
      </c>
      <c r="O16" s="38" t="s">
        <v>417</v>
      </c>
      <c r="P16" s="37" t="s">
        <v>417</v>
      </c>
      <c r="Q16" s="37" t="s">
        <v>417</v>
      </c>
      <c r="R16" s="38" t="s">
        <v>417</v>
      </c>
      <c r="S16" s="36">
        <v>2</v>
      </c>
      <c r="T16" s="37">
        <v>4</v>
      </c>
      <c r="U16" s="38">
        <v>664</v>
      </c>
      <c r="V16" s="37">
        <v>727546</v>
      </c>
      <c r="W16" s="37">
        <v>1240280</v>
      </c>
      <c r="X16" s="38">
        <v>240914032</v>
      </c>
    </row>
    <row r="17" spans="1:253" s="56" customFormat="1" ht="14.4" x14ac:dyDescent="0.3">
      <c r="A17" s="64" t="str">
        <f>"Aug "&amp;RIGHT(A6,4)</f>
        <v>Aug 2025</v>
      </c>
      <c r="B17" s="36">
        <v>727081</v>
      </c>
      <c r="C17" s="37">
        <v>1238698</v>
      </c>
      <c r="D17" s="37">
        <v>239810712</v>
      </c>
      <c r="E17" s="37">
        <v>0</v>
      </c>
      <c r="F17" s="37" t="s">
        <v>417</v>
      </c>
      <c r="G17" s="38">
        <v>239810712</v>
      </c>
      <c r="H17" s="36">
        <v>0</v>
      </c>
      <c r="I17" s="37">
        <v>0</v>
      </c>
      <c r="J17" s="37">
        <v>0</v>
      </c>
      <c r="K17" s="37">
        <v>0</v>
      </c>
      <c r="L17" s="38">
        <v>0</v>
      </c>
      <c r="M17" s="37" t="s">
        <v>417</v>
      </c>
      <c r="N17" s="37" t="s">
        <v>417</v>
      </c>
      <c r="O17" s="38" t="s">
        <v>417</v>
      </c>
      <c r="P17" s="37" t="s">
        <v>417</v>
      </c>
      <c r="Q17" s="37" t="s">
        <v>417</v>
      </c>
      <c r="R17" s="38" t="s">
        <v>417</v>
      </c>
      <c r="S17" s="36">
        <v>1</v>
      </c>
      <c r="T17" s="37">
        <v>5</v>
      </c>
      <c r="U17" s="38">
        <v>381</v>
      </c>
      <c r="V17" s="37">
        <v>727082</v>
      </c>
      <c r="W17" s="37">
        <v>1238703</v>
      </c>
      <c r="X17" s="38">
        <v>239811093</v>
      </c>
    </row>
    <row r="18" spans="1:253" s="56" customFormat="1" ht="14.4" x14ac:dyDescent="0.3">
      <c r="A18" s="65" t="str">
        <f>"Sep "&amp;RIGHT(A6,4)</f>
        <v>Sep 2025</v>
      </c>
      <c r="B18" s="47">
        <v>738219</v>
      </c>
      <c r="C18" s="48">
        <v>1260977</v>
      </c>
      <c r="D18" s="48">
        <v>333650068</v>
      </c>
      <c r="E18" s="48">
        <v>0</v>
      </c>
      <c r="F18" s="48" t="s">
        <v>417</v>
      </c>
      <c r="G18" s="39">
        <v>333650068</v>
      </c>
      <c r="H18" s="36">
        <v>5144</v>
      </c>
      <c r="I18" s="37">
        <v>9412</v>
      </c>
      <c r="J18" s="37">
        <v>428269</v>
      </c>
      <c r="K18" s="37">
        <v>0</v>
      </c>
      <c r="L18" s="39">
        <v>428269</v>
      </c>
      <c r="M18" s="37" t="s">
        <v>417</v>
      </c>
      <c r="N18" s="37" t="s">
        <v>417</v>
      </c>
      <c r="O18" s="38" t="s">
        <v>417</v>
      </c>
      <c r="P18" s="37" t="s">
        <v>417</v>
      </c>
      <c r="Q18" s="37" t="s">
        <v>417</v>
      </c>
      <c r="R18" s="38" t="s">
        <v>417</v>
      </c>
      <c r="S18" s="47">
        <v>1</v>
      </c>
      <c r="T18" s="48">
        <v>1</v>
      </c>
      <c r="U18" s="39">
        <v>79</v>
      </c>
      <c r="V18" s="48">
        <v>738220</v>
      </c>
      <c r="W18" s="48">
        <v>1260978</v>
      </c>
      <c r="X18" s="39">
        <v>334078416</v>
      </c>
    </row>
    <row r="19" spans="1:253" x14ac:dyDescent="0.25">
      <c r="A19" s="40" t="s">
        <v>55</v>
      </c>
      <c r="B19" s="41">
        <v>729778</v>
      </c>
      <c r="C19" s="41">
        <v>1246648.75</v>
      </c>
      <c r="D19" s="41">
        <v>2944192798</v>
      </c>
      <c r="E19" s="41">
        <v>0</v>
      </c>
      <c r="F19" s="41" t="s">
        <v>417</v>
      </c>
      <c r="G19" s="41">
        <v>2944192798</v>
      </c>
      <c r="H19" s="41">
        <v>428.66669999999999</v>
      </c>
      <c r="I19" s="41">
        <v>784.33330000000001</v>
      </c>
      <c r="J19" s="41">
        <v>428269</v>
      </c>
      <c r="K19" s="41">
        <v>0</v>
      </c>
      <c r="L19" s="41">
        <v>428269</v>
      </c>
      <c r="M19" s="41" t="s">
        <v>417</v>
      </c>
      <c r="N19" s="41" t="s">
        <v>417</v>
      </c>
      <c r="O19" s="41" t="s">
        <v>417</v>
      </c>
      <c r="P19" s="41" t="s">
        <v>417</v>
      </c>
      <c r="Q19" s="41" t="s">
        <v>417</v>
      </c>
      <c r="R19" s="41" t="s">
        <v>417</v>
      </c>
      <c r="S19" s="41">
        <v>1</v>
      </c>
      <c r="T19" s="41">
        <v>2.25</v>
      </c>
      <c r="U19" s="41">
        <v>3117</v>
      </c>
      <c r="V19" s="49">
        <v>729779</v>
      </c>
      <c r="W19" s="49">
        <v>1246651</v>
      </c>
      <c r="X19" s="57">
        <v>2944624184</v>
      </c>
      <c r="Y19" s="42"/>
      <c r="Z19" s="42"/>
      <c r="AA19" s="42"/>
      <c r="AB19" s="42"/>
      <c r="AC19" s="42"/>
      <c r="AD19" s="42"/>
      <c r="AE19" s="42"/>
      <c r="AF19" s="42"/>
      <c r="AG19" s="42"/>
      <c r="AH19" s="42"/>
      <c r="AI19" s="42"/>
      <c r="AJ19" s="42"/>
      <c r="AK19" s="42"/>
      <c r="AL19" s="42"/>
      <c r="AM19" s="42"/>
      <c r="AN19" s="42"/>
      <c r="AO19" s="42"/>
      <c r="AP19" s="42"/>
      <c r="AQ19" s="42"/>
      <c r="AR19" s="42"/>
      <c r="AS19" s="42"/>
      <c r="AT19" s="42"/>
      <c r="AU19" s="42"/>
      <c r="AV19" s="42"/>
      <c r="AW19" s="42"/>
      <c r="AX19" s="42"/>
      <c r="AY19" s="42"/>
      <c r="AZ19" s="42"/>
      <c r="BA19" s="42"/>
      <c r="BB19" s="42"/>
      <c r="BC19" s="42"/>
      <c r="BD19" s="42"/>
      <c r="BE19" s="42"/>
      <c r="BF19" s="42"/>
      <c r="BG19" s="42"/>
      <c r="BH19" s="42"/>
      <c r="BI19" s="42"/>
      <c r="BJ19" s="42"/>
      <c r="BK19" s="42"/>
      <c r="BL19" s="42"/>
      <c r="BM19" s="42"/>
      <c r="BN19" s="42"/>
      <c r="BO19" s="42"/>
      <c r="BP19" s="42"/>
      <c r="BQ19" s="42"/>
      <c r="BR19" s="42"/>
      <c r="BS19" s="42"/>
      <c r="BT19" s="42"/>
      <c r="BU19" s="42"/>
      <c r="BV19" s="42"/>
      <c r="BW19" s="42"/>
      <c r="BX19" s="42"/>
      <c r="BY19" s="42"/>
      <c r="BZ19" s="42"/>
      <c r="CA19" s="42"/>
      <c r="CB19" s="42"/>
      <c r="CC19" s="42"/>
      <c r="CD19" s="42"/>
      <c r="CE19" s="42"/>
      <c r="CF19" s="42"/>
      <c r="CG19" s="42"/>
      <c r="CH19" s="42"/>
      <c r="CI19" s="42"/>
      <c r="CJ19" s="42"/>
      <c r="CK19" s="42"/>
      <c r="CL19" s="42"/>
      <c r="CM19" s="42"/>
      <c r="CN19" s="42"/>
      <c r="CO19" s="42"/>
      <c r="CP19" s="42"/>
      <c r="CQ19" s="42"/>
      <c r="CR19" s="42"/>
      <c r="CS19" s="42"/>
      <c r="CT19" s="42"/>
      <c r="CU19" s="42"/>
      <c r="CV19" s="42"/>
      <c r="CW19" s="42"/>
      <c r="CX19" s="42"/>
      <c r="CY19" s="42"/>
      <c r="CZ19" s="42"/>
      <c r="DA19" s="42"/>
      <c r="DB19" s="42"/>
      <c r="DC19" s="42"/>
      <c r="DD19" s="42"/>
      <c r="DE19" s="42"/>
      <c r="DF19" s="42"/>
      <c r="DG19" s="42"/>
      <c r="DH19" s="42"/>
      <c r="DI19" s="42"/>
      <c r="DJ19" s="42"/>
      <c r="DK19" s="42"/>
      <c r="DL19" s="42"/>
      <c r="DM19" s="42"/>
      <c r="DN19" s="42"/>
      <c r="DO19" s="42"/>
      <c r="DP19" s="42"/>
      <c r="DQ19" s="42"/>
      <c r="DR19" s="42"/>
      <c r="DS19" s="42"/>
      <c r="DT19" s="42"/>
      <c r="DU19" s="42"/>
      <c r="DV19" s="42"/>
      <c r="DW19" s="42"/>
      <c r="DX19" s="42"/>
      <c r="DY19" s="42"/>
      <c r="DZ19" s="42"/>
      <c r="EA19" s="42"/>
      <c r="EB19" s="42"/>
      <c r="EC19" s="42"/>
      <c r="ED19" s="42"/>
      <c r="EE19" s="42"/>
      <c r="EF19" s="42"/>
      <c r="EG19" s="42"/>
      <c r="EH19" s="42"/>
      <c r="EI19" s="42"/>
      <c r="EJ19" s="42"/>
      <c r="EK19" s="42"/>
      <c r="EL19" s="42"/>
      <c r="EM19" s="42"/>
      <c r="EN19" s="42"/>
      <c r="EO19" s="42"/>
      <c r="EP19" s="42"/>
      <c r="EQ19" s="42"/>
      <c r="ER19" s="42"/>
      <c r="ES19" s="42"/>
      <c r="ET19" s="42"/>
      <c r="EU19" s="42"/>
      <c r="EV19" s="42"/>
      <c r="EW19" s="42"/>
      <c r="EX19" s="42"/>
      <c r="EY19" s="42"/>
      <c r="EZ19" s="42"/>
      <c r="FA19" s="42"/>
      <c r="FB19" s="42"/>
      <c r="FC19" s="42"/>
      <c r="FD19" s="42"/>
      <c r="FE19" s="42"/>
      <c r="FF19" s="42"/>
      <c r="FG19" s="42"/>
      <c r="FH19" s="42"/>
      <c r="FI19" s="42"/>
      <c r="FJ19" s="42"/>
      <c r="FK19" s="42"/>
      <c r="FL19" s="42"/>
      <c r="FM19" s="42"/>
      <c r="FN19" s="42"/>
      <c r="FO19" s="42"/>
      <c r="FP19" s="42"/>
      <c r="FQ19" s="42"/>
      <c r="FR19" s="42"/>
      <c r="FS19" s="42"/>
      <c r="FT19" s="42"/>
      <c r="FU19" s="42"/>
      <c r="FV19" s="42"/>
      <c r="FW19" s="42"/>
      <c r="FX19" s="42"/>
      <c r="FY19" s="42"/>
      <c r="FZ19" s="42"/>
      <c r="GA19" s="42"/>
      <c r="GB19" s="42"/>
      <c r="GC19" s="42"/>
      <c r="GD19" s="42"/>
      <c r="GE19" s="42"/>
      <c r="GF19" s="42"/>
      <c r="GG19" s="42"/>
      <c r="GH19" s="42"/>
      <c r="GI19" s="42"/>
      <c r="GJ19" s="42"/>
      <c r="GK19" s="42"/>
      <c r="GL19" s="42"/>
      <c r="GM19" s="42"/>
      <c r="GN19" s="42"/>
      <c r="GO19" s="42"/>
      <c r="GP19" s="42"/>
      <c r="GQ19" s="42"/>
      <c r="GR19" s="42"/>
      <c r="GS19" s="42"/>
      <c r="GT19" s="42"/>
      <c r="GU19" s="42"/>
      <c r="GV19" s="42"/>
      <c r="GW19" s="42"/>
      <c r="GX19" s="42"/>
      <c r="GY19" s="42"/>
      <c r="GZ19" s="42"/>
      <c r="HA19" s="42"/>
      <c r="HB19" s="42"/>
      <c r="HC19" s="42"/>
      <c r="HD19" s="42"/>
      <c r="HE19" s="42"/>
      <c r="HF19" s="42"/>
      <c r="HG19" s="42"/>
      <c r="HH19" s="42"/>
      <c r="HI19" s="42"/>
      <c r="HJ19" s="42"/>
      <c r="HK19" s="42"/>
      <c r="HL19" s="42"/>
      <c r="HM19" s="42"/>
      <c r="HN19" s="42"/>
      <c r="HO19" s="42"/>
      <c r="HP19" s="42"/>
      <c r="HQ19" s="42"/>
      <c r="HR19" s="42"/>
      <c r="HS19" s="42"/>
      <c r="HT19" s="42"/>
      <c r="HU19" s="42"/>
      <c r="HV19" s="42"/>
      <c r="HW19" s="42"/>
      <c r="HX19" s="42"/>
      <c r="HY19" s="42"/>
      <c r="HZ19" s="42"/>
      <c r="IA19" s="42"/>
      <c r="IB19" s="42"/>
      <c r="IC19" s="42"/>
      <c r="ID19" s="42"/>
      <c r="IE19" s="42"/>
      <c r="IF19" s="42"/>
      <c r="IG19" s="42"/>
      <c r="IH19" s="42"/>
      <c r="II19" s="42"/>
      <c r="IJ19" s="42"/>
      <c r="IK19" s="42"/>
      <c r="IL19" s="42"/>
      <c r="IM19" s="42"/>
      <c r="IN19" s="42"/>
      <c r="IO19" s="42"/>
      <c r="IP19" s="42"/>
      <c r="IQ19" s="42"/>
      <c r="IR19" s="42"/>
      <c r="IS19" s="42"/>
    </row>
    <row r="20" spans="1:253" x14ac:dyDescent="0.25">
      <c r="A20" s="14" t="s">
        <v>419</v>
      </c>
      <c r="B20" s="49">
        <v>729332.375</v>
      </c>
      <c r="C20" s="49">
        <v>1246802</v>
      </c>
      <c r="D20" s="49">
        <v>1884796036</v>
      </c>
      <c r="E20" s="49">
        <v>0</v>
      </c>
      <c r="F20" s="49" t="s">
        <v>417</v>
      </c>
      <c r="G20" s="43">
        <v>1884796036</v>
      </c>
      <c r="H20" s="49">
        <v>0</v>
      </c>
      <c r="I20" s="49">
        <v>0</v>
      </c>
      <c r="J20" s="43">
        <v>0</v>
      </c>
      <c r="K20" s="43">
        <v>0</v>
      </c>
      <c r="L20" s="43">
        <v>0</v>
      </c>
      <c r="M20" s="43" t="s">
        <v>417</v>
      </c>
      <c r="N20" s="43" t="s">
        <v>417</v>
      </c>
      <c r="O20" s="43" t="s">
        <v>417</v>
      </c>
      <c r="P20" s="43" t="s">
        <v>417</v>
      </c>
      <c r="Q20" s="43" t="s">
        <v>417</v>
      </c>
      <c r="R20" s="43" t="s">
        <v>417</v>
      </c>
      <c r="S20" s="43">
        <v>1</v>
      </c>
      <c r="T20" s="43">
        <v>2.125</v>
      </c>
      <c r="U20" s="43">
        <v>1993</v>
      </c>
      <c r="V20" s="43">
        <v>729333.375</v>
      </c>
      <c r="W20" s="43">
        <v>1246804.125</v>
      </c>
      <c r="X20" s="58">
        <v>1884798029</v>
      </c>
      <c r="Y20" s="42"/>
      <c r="Z20" s="42"/>
      <c r="AA20" s="42"/>
      <c r="AB20" s="42"/>
      <c r="AC20" s="42"/>
      <c r="AD20" s="42"/>
      <c r="AE20" s="42"/>
      <c r="AF20" s="42"/>
      <c r="AG20" s="42"/>
      <c r="AH20" s="42"/>
      <c r="AI20" s="42"/>
      <c r="AJ20" s="42"/>
      <c r="AK20" s="42"/>
      <c r="AL20" s="42"/>
      <c r="AM20" s="42"/>
      <c r="AN20" s="42"/>
      <c r="AO20" s="42"/>
      <c r="AP20" s="42"/>
      <c r="AQ20" s="42"/>
      <c r="AR20" s="42"/>
      <c r="AS20" s="42"/>
      <c r="AT20" s="42"/>
      <c r="AU20" s="42"/>
      <c r="AV20" s="42"/>
      <c r="AW20" s="42"/>
      <c r="AX20" s="42"/>
      <c r="AY20" s="42"/>
      <c r="AZ20" s="42"/>
      <c r="BA20" s="42"/>
      <c r="BB20" s="42"/>
      <c r="BC20" s="42"/>
      <c r="BD20" s="42"/>
      <c r="BE20" s="42"/>
      <c r="BF20" s="42"/>
      <c r="BG20" s="42"/>
      <c r="BH20" s="42"/>
      <c r="BI20" s="42"/>
      <c r="BJ20" s="42"/>
      <c r="BK20" s="42"/>
      <c r="BL20" s="42"/>
      <c r="BM20" s="42"/>
      <c r="BN20" s="42"/>
      <c r="BO20" s="42"/>
      <c r="BP20" s="42"/>
      <c r="BQ20" s="42"/>
      <c r="BR20" s="42"/>
      <c r="BS20" s="42"/>
      <c r="BT20" s="42"/>
      <c r="BU20" s="42"/>
      <c r="BV20" s="42"/>
      <c r="BW20" s="42"/>
      <c r="BX20" s="42"/>
      <c r="BY20" s="42"/>
      <c r="BZ20" s="42"/>
      <c r="CA20" s="42"/>
      <c r="CB20" s="42"/>
      <c r="CC20" s="42"/>
      <c r="CD20" s="42"/>
      <c r="CE20" s="42"/>
      <c r="CF20" s="42"/>
      <c r="CG20" s="42"/>
      <c r="CH20" s="42"/>
      <c r="CI20" s="42"/>
      <c r="CJ20" s="42"/>
      <c r="CK20" s="42"/>
      <c r="CL20" s="42"/>
      <c r="CM20" s="42"/>
      <c r="CN20" s="42"/>
      <c r="CO20" s="42"/>
      <c r="CP20" s="42"/>
      <c r="CQ20" s="42"/>
      <c r="CR20" s="42"/>
      <c r="CS20" s="42"/>
      <c r="CT20" s="42"/>
      <c r="CU20" s="42"/>
      <c r="CV20" s="42"/>
      <c r="CW20" s="42"/>
      <c r="CX20" s="42"/>
      <c r="CY20" s="42"/>
      <c r="CZ20" s="42"/>
      <c r="DA20" s="42"/>
      <c r="DB20" s="42"/>
      <c r="DC20" s="42"/>
      <c r="DD20" s="42"/>
      <c r="DE20" s="42"/>
      <c r="DF20" s="42"/>
      <c r="DG20" s="42"/>
      <c r="DH20" s="42"/>
      <c r="DI20" s="42"/>
      <c r="DJ20" s="42"/>
      <c r="DK20" s="42"/>
      <c r="DL20" s="42"/>
      <c r="DM20" s="42"/>
      <c r="DN20" s="42"/>
      <c r="DO20" s="42"/>
      <c r="DP20" s="42"/>
      <c r="DQ20" s="42"/>
      <c r="DR20" s="42"/>
      <c r="DS20" s="42"/>
      <c r="DT20" s="42"/>
      <c r="DU20" s="42"/>
      <c r="DV20" s="42"/>
      <c r="DW20" s="42"/>
      <c r="DX20" s="42"/>
      <c r="DY20" s="42"/>
      <c r="DZ20" s="42"/>
      <c r="EA20" s="42"/>
      <c r="EB20" s="42"/>
      <c r="EC20" s="42"/>
      <c r="ED20" s="42"/>
      <c r="EE20" s="42"/>
      <c r="EF20" s="42"/>
      <c r="EG20" s="42"/>
      <c r="EH20" s="42"/>
      <c r="EI20" s="42"/>
      <c r="EJ20" s="42"/>
      <c r="EK20" s="42"/>
      <c r="EL20" s="42"/>
      <c r="EM20" s="42"/>
      <c r="EN20" s="42"/>
      <c r="EO20" s="42"/>
      <c r="EP20" s="42"/>
      <c r="EQ20" s="42"/>
      <c r="ER20" s="42"/>
      <c r="ES20" s="42"/>
      <c r="ET20" s="42"/>
      <c r="EU20" s="42"/>
      <c r="EV20" s="42"/>
      <c r="EW20" s="42"/>
      <c r="EX20" s="42"/>
      <c r="EY20" s="42"/>
      <c r="EZ20" s="42"/>
      <c r="FA20" s="42"/>
      <c r="FB20" s="42"/>
      <c r="FC20" s="42"/>
      <c r="FD20" s="42"/>
      <c r="FE20" s="42"/>
      <c r="FF20" s="42"/>
      <c r="FG20" s="42"/>
      <c r="FH20" s="42"/>
      <c r="FI20" s="42"/>
      <c r="FJ20" s="42"/>
      <c r="FK20" s="42"/>
      <c r="FL20" s="42"/>
      <c r="FM20" s="42"/>
      <c r="FN20" s="42"/>
      <c r="FO20" s="42"/>
      <c r="FP20" s="42"/>
      <c r="FQ20" s="42"/>
      <c r="FR20" s="42"/>
      <c r="FS20" s="42"/>
      <c r="FT20" s="42"/>
      <c r="FU20" s="42"/>
      <c r="FV20" s="42"/>
      <c r="FW20" s="42"/>
      <c r="FX20" s="42"/>
      <c r="FY20" s="42"/>
      <c r="FZ20" s="42"/>
      <c r="GA20" s="42"/>
      <c r="GB20" s="42"/>
      <c r="GC20" s="42"/>
      <c r="GD20" s="42"/>
      <c r="GE20" s="42"/>
      <c r="GF20" s="42"/>
      <c r="GG20" s="42"/>
      <c r="GH20" s="42"/>
      <c r="GI20" s="42"/>
      <c r="GJ20" s="42"/>
      <c r="GK20" s="42"/>
      <c r="GL20" s="42"/>
      <c r="GM20" s="42"/>
      <c r="GN20" s="42"/>
      <c r="GO20" s="42"/>
      <c r="GP20" s="42"/>
      <c r="GQ20" s="42"/>
      <c r="GR20" s="42"/>
      <c r="GS20" s="42"/>
      <c r="GT20" s="42"/>
      <c r="GU20" s="42"/>
      <c r="GV20" s="42"/>
      <c r="GW20" s="42"/>
      <c r="GX20" s="42"/>
      <c r="GY20" s="42"/>
      <c r="GZ20" s="42"/>
      <c r="HA20" s="42"/>
      <c r="HB20" s="42"/>
      <c r="HC20" s="42"/>
      <c r="HD20" s="42"/>
      <c r="HE20" s="42"/>
      <c r="HF20" s="42"/>
      <c r="HG20" s="42"/>
      <c r="HH20" s="42"/>
      <c r="HI20" s="42"/>
      <c r="HJ20" s="42"/>
      <c r="HK20" s="42"/>
      <c r="HL20" s="42"/>
      <c r="HM20" s="42"/>
      <c r="HN20" s="42"/>
      <c r="HO20" s="42"/>
      <c r="HP20" s="42"/>
      <c r="HQ20" s="42"/>
      <c r="HR20" s="42"/>
      <c r="HS20" s="42"/>
      <c r="HT20" s="42"/>
      <c r="HU20" s="42"/>
      <c r="HV20" s="42"/>
      <c r="HW20" s="42"/>
      <c r="HX20" s="42"/>
      <c r="HY20" s="42"/>
      <c r="HZ20" s="42"/>
      <c r="IA20" s="42"/>
      <c r="IB20" s="42"/>
      <c r="IC20" s="42"/>
      <c r="ID20" s="42"/>
      <c r="IE20" s="42"/>
      <c r="IF20" s="42"/>
      <c r="IG20" s="42"/>
      <c r="IH20" s="42"/>
      <c r="II20" s="42"/>
      <c r="IJ20" s="42"/>
      <c r="IK20" s="42"/>
      <c r="IL20" s="42"/>
      <c r="IM20" s="42"/>
      <c r="IN20" s="42"/>
      <c r="IO20" s="42"/>
      <c r="IP20" s="42"/>
      <c r="IQ20" s="42"/>
      <c r="IR20" s="42"/>
      <c r="IS20" s="42"/>
    </row>
    <row r="21" spans="1:253" s="56" customFormat="1" ht="14.4" x14ac:dyDescent="0.3">
      <c r="A21" s="3" t="str">
        <f>"FY "&amp;RIGHT(A6,4)+1</f>
        <v>FY 2026</v>
      </c>
      <c r="B21" s="44"/>
      <c r="C21" s="45"/>
      <c r="D21" s="45"/>
      <c r="E21" s="45"/>
      <c r="F21" s="45"/>
      <c r="G21" s="46"/>
      <c r="H21" s="45"/>
      <c r="I21" s="45"/>
      <c r="J21" s="45"/>
      <c r="K21" s="45"/>
      <c r="L21" s="38" t="s">
        <v>340</v>
      </c>
      <c r="M21" s="45"/>
      <c r="N21" s="45"/>
      <c r="O21" s="46"/>
      <c r="P21" s="45"/>
      <c r="Q21" s="45"/>
      <c r="R21" s="46"/>
      <c r="S21" s="44"/>
      <c r="T21" s="45"/>
      <c r="U21" s="46"/>
      <c r="V21" s="37"/>
      <c r="W21" s="37"/>
      <c r="X21" s="38"/>
    </row>
    <row r="22" spans="1:253" s="56" customFormat="1" ht="14.4" x14ac:dyDescent="0.3">
      <c r="A22" s="2" t="str">
        <f>"Oct "&amp;RIGHT(A6,4)</f>
        <v>Oct 2025</v>
      </c>
      <c r="B22" s="36">
        <v>727619</v>
      </c>
      <c r="C22" s="37">
        <v>1238201</v>
      </c>
      <c r="D22" s="37">
        <v>219419829</v>
      </c>
      <c r="E22" s="37">
        <v>0</v>
      </c>
      <c r="F22" s="37" t="s">
        <v>417</v>
      </c>
      <c r="G22" s="37">
        <v>219419829</v>
      </c>
      <c r="H22" s="36">
        <v>0</v>
      </c>
      <c r="I22" s="37">
        <v>0</v>
      </c>
      <c r="J22" s="37">
        <v>0</v>
      </c>
      <c r="K22" s="37">
        <v>0</v>
      </c>
      <c r="L22" s="38">
        <v>0</v>
      </c>
      <c r="M22" s="36" t="s">
        <v>417</v>
      </c>
      <c r="N22" s="37" t="s">
        <v>417</v>
      </c>
      <c r="O22" s="37" t="s">
        <v>417</v>
      </c>
      <c r="P22" s="36" t="s">
        <v>417</v>
      </c>
      <c r="Q22" s="37" t="s">
        <v>417</v>
      </c>
      <c r="R22" s="37" t="s">
        <v>417</v>
      </c>
      <c r="S22" s="36">
        <v>0</v>
      </c>
      <c r="T22" s="37">
        <v>0</v>
      </c>
      <c r="U22" s="38">
        <v>0</v>
      </c>
      <c r="V22" s="37">
        <v>727619</v>
      </c>
      <c r="W22" s="37">
        <v>1238201</v>
      </c>
      <c r="X22" s="38">
        <v>219419829</v>
      </c>
      <c r="Y22" s="59" t="s">
        <v>340</v>
      </c>
    </row>
    <row r="23" spans="1:253" s="56" customFormat="1" ht="14.4" x14ac:dyDescent="0.3">
      <c r="A23" s="2" t="str">
        <f>"Nov "&amp;RIGHT(A6,4)</f>
        <v>Nov 2025</v>
      </c>
      <c r="B23" s="36">
        <v>724939</v>
      </c>
      <c r="C23" s="37">
        <v>1239890</v>
      </c>
      <c r="D23" s="37">
        <v>207105335</v>
      </c>
      <c r="E23" s="37">
        <v>0</v>
      </c>
      <c r="F23" s="37" t="s">
        <v>417</v>
      </c>
      <c r="G23" s="37">
        <v>207105335</v>
      </c>
      <c r="H23" s="36">
        <v>0</v>
      </c>
      <c r="I23" s="37">
        <v>0</v>
      </c>
      <c r="J23" s="37">
        <v>0</v>
      </c>
      <c r="K23" s="37">
        <v>0</v>
      </c>
      <c r="L23" s="38">
        <v>0</v>
      </c>
      <c r="M23" s="36" t="s">
        <v>417</v>
      </c>
      <c r="N23" s="37" t="s">
        <v>417</v>
      </c>
      <c r="O23" s="37" t="s">
        <v>417</v>
      </c>
      <c r="P23" s="36" t="s">
        <v>417</v>
      </c>
      <c r="Q23" s="37" t="s">
        <v>417</v>
      </c>
      <c r="R23" s="37" t="s">
        <v>417</v>
      </c>
      <c r="S23" s="36">
        <v>0</v>
      </c>
      <c r="T23" s="37">
        <v>0</v>
      </c>
      <c r="U23" s="38">
        <v>0</v>
      </c>
      <c r="V23" s="37">
        <v>724939</v>
      </c>
      <c r="W23" s="37">
        <v>1239890</v>
      </c>
      <c r="X23" s="38">
        <v>207105335</v>
      </c>
    </row>
    <row r="24" spans="1:253" s="56" customFormat="1" ht="14.4" x14ac:dyDescent="0.3">
      <c r="A24" s="2" t="str">
        <f>"Dec "&amp;RIGHT(A6,4)</f>
        <v>Dec 2025</v>
      </c>
      <c r="B24" s="36">
        <v>729203</v>
      </c>
      <c r="C24" s="37">
        <v>1246931</v>
      </c>
      <c r="D24" s="37">
        <v>241470307</v>
      </c>
      <c r="E24" s="37">
        <v>0</v>
      </c>
      <c r="F24" s="37" t="s">
        <v>417</v>
      </c>
      <c r="G24" s="37">
        <v>241470307</v>
      </c>
      <c r="H24" s="36">
        <v>0</v>
      </c>
      <c r="I24" s="37">
        <v>0</v>
      </c>
      <c r="J24" s="37">
        <v>0</v>
      </c>
      <c r="K24" s="37">
        <v>0</v>
      </c>
      <c r="L24" s="38">
        <v>0</v>
      </c>
      <c r="M24" s="36" t="s">
        <v>417</v>
      </c>
      <c r="N24" s="37" t="s">
        <v>417</v>
      </c>
      <c r="O24" s="37" t="s">
        <v>417</v>
      </c>
      <c r="P24" s="36" t="s">
        <v>417</v>
      </c>
      <c r="Q24" s="37" t="s">
        <v>417</v>
      </c>
      <c r="R24" s="37" t="s">
        <v>417</v>
      </c>
      <c r="S24" s="36">
        <v>1</v>
      </c>
      <c r="T24" s="37">
        <v>2</v>
      </c>
      <c r="U24" s="38">
        <v>178</v>
      </c>
      <c r="V24" s="37">
        <v>729204</v>
      </c>
      <c r="W24" s="37">
        <v>1246933</v>
      </c>
      <c r="X24" s="38">
        <v>241470485</v>
      </c>
    </row>
    <row r="25" spans="1:253" s="56" customFormat="1" ht="14.4" x14ac:dyDescent="0.3">
      <c r="A25" s="2" t="str">
        <f>"Jan "&amp;RIGHT(A6,4)+1</f>
        <v>Jan 2026</v>
      </c>
      <c r="B25" s="36">
        <v>726007</v>
      </c>
      <c r="C25" s="37">
        <v>1239835</v>
      </c>
      <c r="D25" s="37">
        <v>252720754</v>
      </c>
      <c r="E25" s="37">
        <v>0</v>
      </c>
      <c r="F25" s="37" t="s">
        <v>417</v>
      </c>
      <c r="G25" s="37">
        <v>252720754</v>
      </c>
      <c r="H25" s="36">
        <v>0</v>
      </c>
      <c r="I25" s="37">
        <v>0</v>
      </c>
      <c r="J25" s="37">
        <v>0</v>
      </c>
      <c r="K25" s="37">
        <v>0</v>
      </c>
      <c r="L25" s="38">
        <v>0</v>
      </c>
      <c r="M25" s="36" t="s">
        <v>417</v>
      </c>
      <c r="N25" s="37" t="s">
        <v>417</v>
      </c>
      <c r="O25" s="37" t="s">
        <v>417</v>
      </c>
      <c r="P25" s="36" t="s">
        <v>417</v>
      </c>
      <c r="Q25" s="37" t="s">
        <v>417</v>
      </c>
      <c r="R25" s="37" t="s">
        <v>417</v>
      </c>
      <c r="S25" s="36">
        <v>2</v>
      </c>
      <c r="T25" s="37">
        <v>5</v>
      </c>
      <c r="U25" s="38">
        <v>587</v>
      </c>
      <c r="V25" s="37">
        <v>726009</v>
      </c>
      <c r="W25" s="37">
        <v>1239840</v>
      </c>
      <c r="X25" s="38">
        <v>252721341</v>
      </c>
    </row>
    <row r="26" spans="1:253" s="56" customFormat="1" ht="14.4" x14ac:dyDescent="0.3">
      <c r="A26" s="2" t="str">
        <f>"Feb "&amp;RIGHT(A6,4)+1</f>
        <v>Feb 2026</v>
      </c>
      <c r="B26" s="36">
        <v>723134</v>
      </c>
      <c r="C26" s="37">
        <v>1232779</v>
      </c>
      <c r="D26" s="37">
        <v>247678502</v>
      </c>
      <c r="E26" s="37">
        <v>0</v>
      </c>
      <c r="F26" s="37" t="s">
        <v>417</v>
      </c>
      <c r="G26" s="37">
        <v>247678502</v>
      </c>
      <c r="H26" s="36">
        <v>0</v>
      </c>
      <c r="I26" s="37">
        <v>0</v>
      </c>
      <c r="J26" s="37">
        <v>0</v>
      </c>
      <c r="K26" s="37">
        <v>0</v>
      </c>
      <c r="L26" s="38">
        <v>0</v>
      </c>
      <c r="M26" s="36" t="s">
        <v>417</v>
      </c>
      <c r="N26" s="37" t="s">
        <v>417</v>
      </c>
      <c r="O26" s="37" t="s">
        <v>417</v>
      </c>
      <c r="P26" s="36" t="s">
        <v>417</v>
      </c>
      <c r="Q26" s="37" t="s">
        <v>417</v>
      </c>
      <c r="R26" s="37" t="s">
        <v>417</v>
      </c>
      <c r="S26" s="36">
        <v>1</v>
      </c>
      <c r="T26" s="37">
        <v>3</v>
      </c>
      <c r="U26" s="38">
        <v>205</v>
      </c>
      <c r="V26" s="37">
        <v>723135</v>
      </c>
      <c r="W26" s="37">
        <v>1232782</v>
      </c>
      <c r="X26" s="38">
        <v>247678707</v>
      </c>
    </row>
    <row r="27" spans="1:253" s="56" customFormat="1" ht="14.4" x14ac:dyDescent="0.3">
      <c r="A27" s="2" t="str">
        <f>"Mar "&amp;RIGHT(A6,4)+1</f>
        <v>Mar 2026</v>
      </c>
      <c r="B27" s="36">
        <v>720124</v>
      </c>
      <c r="C27" s="37">
        <v>1224979</v>
      </c>
      <c r="D27" s="37">
        <v>250950924</v>
      </c>
      <c r="E27" s="37">
        <v>0</v>
      </c>
      <c r="F27" s="37" t="s">
        <v>417</v>
      </c>
      <c r="G27" s="37">
        <v>250950924</v>
      </c>
      <c r="H27" s="36">
        <v>0</v>
      </c>
      <c r="I27" s="37">
        <v>0</v>
      </c>
      <c r="J27" s="37">
        <v>0</v>
      </c>
      <c r="K27" s="37">
        <v>0</v>
      </c>
      <c r="L27" s="38">
        <v>0</v>
      </c>
      <c r="M27" s="36" t="s">
        <v>417</v>
      </c>
      <c r="N27" s="37" t="s">
        <v>417</v>
      </c>
      <c r="O27" s="37" t="s">
        <v>417</v>
      </c>
      <c r="P27" s="36" t="s">
        <v>417</v>
      </c>
      <c r="Q27" s="37" t="s">
        <v>417</v>
      </c>
      <c r="R27" s="37" t="s">
        <v>417</v>
      </c>
      <c r="S27" s="36">
        <v>0</v>
      </c>
      <c r="T27" s="37">
        <v>0</v>
      </c>
      <c r="U27" s="38">
        <v>0</v>
      </c>
      <c r="V27" s="37">
        <v>720124</v>
      </c>
      <c r="W27" s="37">
        <v>1224979</v>
      </c>
      <c r="X27" s="38">
        <v>250950924</v>
      </c>
    </row>
    <row r="28" spans="1:253" x14ac:dyDescent="0.25">
      <c r="A28" s="2" t="str">
        <f>"Apr "&amp;RIGHT(A6,4)+1</f>
        <v>Apr 2026</v>
      </c>
      <c r="B28" s="36">
        <v>712978</v>
      </c>
      <c r="C28" s="37">
        <v>1209400</v>
      </c>
      <c r="D28" s="37">
        <v>248371180</v>
      </c>
      <c r="E28" s="37">
        <v>0</v>
      </c>
      <c r="F28" s="37" t="s">
        <v>417</v>
      </c>
      <c r="G28" s="37">
        <v>248371180</v>
      </c>
      <c r="H28" s="36">
        <v>0</v>
      </c>
      <c r="I28" s="37">
        <v>0</v>
      </c>
      <c r="J28" s="37">
        <v>0</v>
      </c>
      <c r="K28" s="37">
        <v>0</v>
      </c>
      <c r="L28" s="38">
        <v>0</v>
      </c>
      <c r="M28" s="36" t="s">
        <v>417</v>
      </c>
      <c r="N28" s="37" t="s">
        <v>417</v>
      </c>
      <c r="O28" s="37" t="s">
        <v>417</v>
      </c>
      <c r="P28" s="36" t="s">
        <v>417</v>
      </c>
      <c r="Q28" s="37" t="s">
        <v>417</v>
      </c>
      <c r="R28" s="37" t="s">
        <v>417</v>
      </c>
      <c r="S28" s="36">
        <v>1</v>
      </c>
      <c r="T28" s="37">
        <v>3</v>
      </c>
      <c r="U28" s="38">
        <v>297</v>
      </c>
      <c r="V28" s="37">
        <v>712979</v>
      </c>
      <c r="W28" s="37">
        <v>1209403</v>
      </c>
      <c r="X28" s="38">
        <v>248371477</v>
      </c>
    </row>
    <row r="29" spans="1:253" x14ac:dyDescent="0.25">
      <c r="A29" s="2" t="str">
        <f>"May "&amp;RIGHT(A6,4)+1</f>
        <v>May 2026</v>
      </c>
      <c r="B29" s="36">
        <v>703571</v>
      </c>
      <c r="C29" s="37">
        <v>1194758</v>
      </c>
      <c r="D29" s="37">
        <v>250870897</v>
      </c>
      <c r="E29" s="37">
        <v>0</v>
      </c>
      <c r="F29" s="37" t="s">
        <v>417</v>
      </c>
      <c r="G29" s="37">
        <v>250870897</v>
      </c>
      <c r="H29" s="36">
        <v>0</v>
      </c>
      <c r="I29" s="37">
        <v>0</v>
      </c>
      <c r="J29" s="37">
        <v>0</v>
      </c>
      <c r="K29" s="37">
        <v>0</v>
      </c>
      <c r="L29" s="38">
        <v>0</v>
      </c>
      <c r="M29" s="36" t="s">
        <v>417</v>
      </c>
      <c r="N29" s="37" t="s">
        <v>417</v>
      </c>
      <c r="O29" s="37" t="s">
        <v>417</v>
      </c>
      <c r="P29" s="36" t="s">
        <v>417</v>
      </c>
      <c r="Q29" s="37" t="s">
        <v>417</v>
      </c>
      <c r="R29" s="37" t="s">
        <v>417</v>
      </c>
      <c r="S29" s="36">
        <v>0</v>
      </c>
      <c r="T29" s="37">
        <v>0</v>
      </c>
      <c r="U29" s="38">
        <v>0</v>
      </c>
      <c r="V29" s="37">
        <v>703571</v>
      </c>
      <c r="W29" s="37">
        <v>1194758</v>
      </c>
      <c r="X29" s="38">
        <v>250870897</v>
      </c>
    </row>
    <row r="30" spans="1:253" x14ac:dyDescent="0.25">
      <c r="A30" s="2" t="str">
        <f>"Jun "&amp;RIGHT(A6,4)+1</f>
        <v>Jun 2026</v>
      </c>
      <c r="B30" s="36" t="s">
        <v>417</v>
      </c>
      <c r="C30" s="37" t="s">
        <v>417</v>
      </c>
      <c r="D30" s="37" t="s">
        <v>417</v>
      </c>
      <c r="E30" s="37" t="s">
        <v>417</v>
      </c>
      <c r="F30" s="37" t="s">
        <v>417</v>
      </c>
      <c r="G30" s="37" t="s">
        <v>417</v>
      </c>
      <c r="H30" s="36" t="s">
        <v>417</v>
      </c>
      <c r="I30" s="37" t="s">
        <v>417</v>
      </c>
      <c r="J30" s="37" t="s">
        <v>417</v>
      </c>
      <c r="K30" s="37" t="s">
        <v>417</v>
      </c>
      <c r="L30" s="38" t="s">
        <v>417</v>
      </c>
      <c r="M30" s="36" t="s">
        <v>417</v>
      </c>
      <c r="N30" s="37" t="s">
        <v>417</v>
      </c>
      <c r="O30" s="37" t="s">
        <v>417</v>
      </c>
      <c r="P30" s="36" t="s">
        <v>417</v>
      </c>
      <c r="Q30" s="37" t="s">
        <v>417</v>
      </c>
      <c r="R30" s="37" t="s">
        <v>417</v>
      </c>
      <c r="S30" s="36" t="s">
        <v>417</v>
      </c>
      <c r="T30" s="37" t="s">
        <v>417</v>
      </c>
      <c r="U30" s="38" t="s">
        <v>417</v>
      </c>
      <c r="V30" s="37" t="s">
        <v>417</v>
      </c>
      <c r="W30" s="37" t="s">
        <v>417</v>
      </c>
      <c r="X30" s="38" t="s">
        <v>417</v>
      </c>
    </row>
    <row r="31" spans="1:253" x14ac:dyDescent="0.25">
      <c r="A31" s="2" t="str">
        <f>"Jul "&amp;RIGHT(A6,4)+1</f>
        <v>Jul 2026</v>
      </c>
      <c r="B31" s="36" t="s">
        <v>417</v>
      </c>
      <c r="C31" s="37" t="s">
        <v>417</v>
      </c>
      <c r="D31" s="37" t="s">
        <v>417</v>
      </c>
      <c r="E31" s="37" t="s">
        <v>417</v>
      </c>
      <c r="F31" s="37" t="s">
        <v>417</v>
      </c>
      <c r="G31" s="37" t="s">
        <v>417</v>
      </c>
      <c r="H31" s="36" t="s">
        <v>417</v>
      </c>
      <c r="I31" s="37" t="s">
        <v>417</v>
      </c>
      <c r="J31" s="37" t="s">
        <v>417</v>
      </c>
      <c r="K31" s="37" t="s">
        <v>417</v>
      </c>
      <c r="L31" s="38" t="s">
        <v>417</v>
      </c>
      <c r="M31" s="36" t="s">
        <v>417</v>
      </c>
      <c r="N31" s="37" t="s">
        <v>417</v>
      </c>
      <c r="O31" s="37" t="s">
        <v>417</v>
      </c>
      <c r="P31" s="36" t="s">
        <v>417</v>
      </c>
      <c r="Q31" s="37" t="s">
        <v>417</v>
      </c>
      <c r="R31" s="37" t="s">
        <v>417</v>
      </c>
      <c r="S31" s="36" t="s">
        <v>417</v>
      </c>
      <c r="T31" s="37" t="s">
        <v>417</v>
      </c>
      <c r="U31" s="38" t="s">
        <v>417</v>
      </c>
      <c r="V31" s="37" t="s">
        <v>417</v>
      </c>
      <c r="W31" s="37" t="s">
        <v>417</v>
      </c>
      <c r="X31" s="38" t="s">
        <v>417</v>
      </c>
    </row>
    <row r="32" spans="1:253" x14ac:dyDescent="0.25">
      <c r="A32" s="2" t="str">
        <f>"Aug "&amp;RIGHT(A6,4)+1</f>
        <v>Aug 2026</v>
      </c>
      <c r="B32" s="36" t="s">
        <v>417</v>
      </c>
      <c r="C32" s="37" t="s">
        <v>417</v>
      </c>
      <c r="D32" s="37" t="s">
        <v>417</v>
      </c>
      <c r="E32" s="37" t="s">
        <v>417</v>
      </c>
      <c r="F32" s="37" t="s">
        <v>417</v>
      </c>
      <c r="G32" s="37" t="s">
        <v>417</v>
      </c>
      <c r="H32" s="36" t="s">
        <v>417</v>
      </c>
      <c r="I32" s="37" t="s">
        <v>417</v>
      </c>
      <c r="J32" s="37" t="s">
        <v>417</v>
      </c>
      <c r="K32" s="37" t="s">
        <v>417</v>
      </c>
      <c r="L32" s="38" t="s">
        <v>417</v>
      </c>
      <c r="M32" s="36" t="s">
        <v>417</v>
      </c>
      <c r="N32" s="37" t="s">
        <v>417</v>
      </c>
      <c r="O32" s="37" t="s">
        <v>417</v>
      </c>
      <c r="P32" s="36" t="s">
        <v>417</v>
      </c>
      <c r="Q32" s="37" t="s">
        <v>417</v>
      </c>
      <c r="R32" s="37" t="s">
        <v>417</v>
      </c>
      <c r="S32" s="36" t="s">
        <v>417</v>
      </c>
      <c r="T32" s="37" t="s">
        <v>417</v>
      </c>
      <c r="U32" s="38" t="s">
        <v>417</v>
      </c>
      <c r="V32" s="37" t="s">
        <v>417</v>
      </c>
      <c r="W32" s="37" t="s">
        <v>417</v>
      </c>
      <c r="X32" s="38" t="s">
        <v>417</v>
      </c>
    </row>
    <row r="33" spans="1:253" x14ac:dyDescent="0.25">
      <c r="A33" s="2" t="str">
        <f>"Sep "&amp;RIGHT(A6,4)+1</f>
        <v>Sep 2026</v>
      </c>
      <c r="B33" s="47" t="s">
        <v>417</v>
      </c>
      <c r="C33" s="48" t="s">
        <v>417</v>
      </c>
      <c r="D33" s="48" t="s">
        <v>417</v>
      </c>
      <c r="E33" s="48" t="s">
        <v>417</v>
      </c>
      <c r="F33" s="48" t="s">
        <v>417</v>
      </c>
      <c r="G33" s="37" t="s">
        <v>417</v>
      </c>
      <c r="H33" s="36" t="s">
        <v>417</v>
      </c>
      <c r="I33" s="37" t="s">
        <v>417</v>
      </c>
      <c r="J33" s="37" t="s">
        <v>417</v>
      </c>
      <c r="K33" s="37" t="s">
        <v>417</v>
      </c>
      <c r="L33" s="38" t="s">
        <v>417</v>
      </c>
      <c r="M33" s="36" t="s">
        <v>417</v>
      </c>
      <c r="N33" s="37" t="s">
        <v>417</v>
      </c>
      <c r="O33" s="37" t="s">
        <v>417</v>
      </c>
      <c r="P33" s="36" t="s">
        <v>417</v>
      </c>
      <c r="Q33" s="37" t="s">
        <v>417</v>
      </c>
      <c r="R33" s="37" t="s">
        <v>417</v>
      </c>
      <c r="S33" s="47" t="s">
        <v>417</v>
      </c>
      <c r="T33" s="48" t="s">
        <v>417</v>
      </c>
      <c r="U33" s="39" t="s">
        <v>417</v>
      </c>
      <c r="V33" s="37" t="s">
        <v>417</v>
      </c>
      <c r="W33" s="37" t="s">
        <v>417</v>
      </c>
      <c r="X33" s="38" t="s">
        <v>417</v>
      </c>
    </row>
    <row r="34" spans="1:253" x14ac:dyDescent="0.25">
      <c r="A34" s="40" t="s">
        <v>55</v>
      </c>
      <c r="B34" s="49">
        <v>720946.875</v>
      </c>
      <c r="C34" s="51">
        <v>1228346.625</v>
      </c>
      <c r="D34" s="51">
        <v>1918587728</v>
      </c>
      <c r="E34" s="51">
        <v>0</v>
      </c>
      <c r="F34" s="51" t="s">
        <v>417</v>
      </c>
      <c r="G34" s="41">
        <v>1918587728</v>
      </c>
      <c r="H34" s="41">
        <v>0</v>
      </c>
      <c r="I34" s="41">
        <v>0</v>
      </c>
      <c r="J34" s="41">
        <v>0</v>
      </c>
      <c r="K34" s="41">
        <v>0</v>
      </c>
      <c r="L34" s="41">
        <v>0</v>
      </c>
      <c r="M34" s="41" t="s">
        <v>417</v>
      </c>
      <c r="N34" s="41" t="s">
        <v>417</v>
      </c>
      <c r="O34" s="41" t="s">
        <v>417</v>
      </c>
      <c r="P34" s="41" t="s">
        <v>417</v>
      </c>
      <c r="Q34" s="41" t="s">
        <v>417</v>
      </c>
      <c r="R34" s="41" t="s">
        <v>417</v>
      </c>
      <c r="S34" s="41">
        <v>0.625</v>
      </c>
      <c r="T34" s="41">
        <v>1.625</v>
      </c>
      <c r="U34" s="41">
        <v>1267</v>
      </c>
      <c r="V34" s="41">
        <v>720947.5</v>
      </c>
      <c r="W34" s="41">
        <v>1228348.25</v>
      </c>
      <c r="X34" s="60">
        <v>1918588995</v>
      </c>
      <c r="Y34" s="42"/>
      <c r="Z34" s="42"/>
      <c r="AA34" s="42"/>
      <c r="AB34" s="42"/>
      <c r="AC34" s="42"/>
      <c r="AD34" s="42"/>
      <c r="AE34" s="42"/>
      <c r="AF34" s="42"/>
      <c r="AG34" s="42"/>
      <c r="AH34" s="42"/>
      <c r="AI34" s="42"/>
      <c r="AJ34" s="42"/>
      <c r="AK34" s="42"/>
      <c r="AL34" s="42"/>
      <c r="AM34" s="42"/>
      <c r="AN34" s="42"/>
      <c r="AO34" s="42"/>
      <c r="AP34" s="42"/>
      <c r="AQ34" s="42"/>
      <c r="AR34" s="42"/>
      <c r="AS34" s="42"/>
      <c r="AT34" s="42"/>
      <c r="AU34" s="42"/>
      <c r="AV34" s="42"/>
      <c r="AW34" s="42"/>
      <c r="AX34" s="42"/>
      <c r="AY34" s="42"/>
      <c r="AZ34" s="42"/>
      <c r="BA34" s="42"/>
      <c r="BB34" s="42"/>
      <c r="BC34" s="42"/>
      <c r="BD34" s="42"/>
      <c r="BE34" s="42"/>
      <c r="BF34" s="42"/>
      <c r="BG34" s="42"/>
      <c r="BH34" s="42"/>
      <c r="BI34" s="42"/>
      <c r="BJ34" s="42"/>
      <c r="BK34" s="42"/>
      <c r="BL34" s="42"/>
      <c r="BM34" s="42"/>
      <c r="BN34" s="42"/>
      <c r="BO34" s="42"/>
      <c r="BP34" s="42"/>
      <c r="BQ34" s="42"/>
      <c r="BR34" s="42"/>
      <c r="BS34" s="42"/>
      <c r="BT34" s="42"/>
      <c r="BU34" s="42"/>
      <c r="BV34" s="42"/>
      <c r="BW34" s="42"/>
      <c r="BX34" s="42"/>
      <c r="BY34" s="42"/>
      <c r="BZ34" s="42"/>
      <c r="CA34" s="42"/>
      <c r="CB34" s="42"/>
      <c r="CC34" s="42"/>
      <c r="CD34" s="42"/>
      <c r="CE34" s="42"/>
      <c r="CF34" s="42"/>
      <c r="CG34" s="42"/>
      <c r="CH34" s="42"/>
      <c r="CI34" s="42"/>
      <c r="CJ34" s="42"/>
      <c r="CK34" s="42"/>
      <c r="CL34" s="42"/>
      <c r="CM34" s="42"/>
      <c r="CN34" s="42"/>
      <c r="CO34" s="42"/>
      <c r="CP34" s="42"/>
      <c r="CQ34" s="42"/>
      <c r="CR34" s="42"/>
      <c r="CS34" s="42"/>
      <c r="CT34" s="42"/>
      <c r="CU34" s="42"/>
      <c r="CV34" s="42"/>
      <c r="CW34" s="42"/>
      <c r="CX34" s="42"/>
      <c r="CY34" s="42"/>
      <c r="CZ34" s="42"/>
      <c r="DA34" s="42"/>
      <c r="DB34" s="42"/>
      <c r="DC34" s="42"/>
      <c r="DD34" s="42"/>
      <c r="DE34" s="42"/>
      <c r="DF34" s="42"/>
      <c r="DG34" s="42"/>
      <c r="DH34" s="42"/>
      <c r="DI34" s="42"/>
      <c r="DJ34" s="42"/>
      <c r="DK34" s="42"/>
      <c r="DL34" s="42"/>
      <c r="DM34" s="42"/>
      <c r="DN34" s="42"/>
      <c r="DO34" s="42"/>
      <c r="DP34" s="42"/>
      <c r="DQ34" s="42"/>
      <c r="DR34" s="42"/>
      <c r="DS34" s="42"/>
      <c r="DT34" s="42"/>
      <c r="DU34" s="42"/>
      <c r="DV34" s="42"/>
      <c r="DW34" s="42"/>
      <c r="DX34" s="42"/>
      <c r="DY34" s="42"/>
      <c r="DZ34" s="42"/>
      <c r="EA34" s="42"/>
      <c r="EB34" s="42"/>
      <c r="EC34" s="42"/>
      <c r="ED34" s="42"/>
      <c r="EE34" s="42"/>
      <c r="EF34" s="42"/>
      <c r="EG34" s="42"/>
      <c r="EH34" s="42"/>
      <c r="EI34" s="42"/>
      <c r="EJ34" s="42"/>
      <c r="EK34" s="42"/>
      <c r="EL34" s="42"/>
      <c r="EM34" s="42"/>
      <c r="EN34" s="42"/>
      <c r="EO34" s="42"/>
      <c r="EP34" s="42"/>
      <c r="EQ34" s="42"/>
      <c r="ER34" s="42"/>
      <c r="ES34" s="42"/>
      <c r="ET34" s="42"/>
      <c r="EU34" s="42"/>
      <c r="EV34" s="42"/>
      <c r="EW34" s="42"/>
      <c r="EX34" s="42"/>
      <c r="EY34" s="42"/>
      <c r="EZ34" s="42"/>
      <c r="FA34" s="42"/>
      <c r="FB34" s="42"/>
      <c r="FC34" s="42"/>
      <c r="FD34" s="42"/>
      <c r="FE34" s="42"/>
      <c r="FF34" s="42"/>
      <c r="FG34" s="42"/>
      <c r="FH34" s="42"/>
      <c r="FI34" s="42"/>
      <c r="FJ34" s="42"/>
      <c r="FK34" s="42"/>
      <c r="FL34" s="42"/>
      <c r="FM34" s="42"/>
      <c r="FN34" s="42"/>
      <c r="FO34" s="42"/>
      <c r="FP34" s="42"/>
      <c r="FQ34" s="42"/>
      <c r="FR34" s="42"/>
      <c r="FS34" s="42"/>
      <c r="FT34" s="42"/>
      <c r="FU34" s="42"/>
      <c r="FV34" s="42"/>
      <c r="FW34" s="42"/>
      <c r="FX34" s="42"/>
      <c r="FY34" s="42"/>
      <c r="FZ34" s="42"/>
      <c r="GA34" s="42"/>
      <c r="GB34" s="42"/>
      <c r="GC34" s="42"/>
      <c r="GD34" s="42"/>
      <c r="GE34" s="42"/>
      <c r="GF34" s="42"/>
      <c r="GG34" s="42"/>
      <c r="GH34" s="42"/>
      <c r="GI34" s="42"/>
      <c r="GJ34" s="42"/>
      <c r="GK34" s="42"/>
      <c r="GL34" s="42"/>
      <c r="GM34" s="42"/>
      <c r="GN34" s="42"/>
      <c r="GO34" s="42"/>
      <c r="GP34" s="42"/>
      <c r="GQ34" s="42"/>
      <c r="GR34" s="42"/>
      <c r="GS34" s="42"/>
      <c r="GT34" s="42"/>
      <c r="GU34" s="42"/>
      <c r="GV34" s="42"/>
      <c r="GW34" s="42"/>
      <c r="GX34" s="42"/>
      <c r="GY34" s="42"/>
      <c r="GZ34" s="42"/>
      <c r="HA34" s="42"/>
      <c r="HB34" s="42"/>
      <c r="HC34" s="42"/>
      <c r="HD34" s="42"/>
      <c r="HE34" s="42"/>
      <c r="HF34" s="42"/>
      <c r="HG34" s="42"/>
      <c r="HH34" s="42"/>
      <c r="HI34" s="42"/>
      <c r="HJ34" s="42"/>
      <c r="HK34" s="42"/>
      <c r="HL34" s="42"/>
      <c r="HM34" s="42"/>
      <c r="HN34" s="42"/>
      <c r="HO34" s="42"/>
      <c r="HP34" s="42"/>
      <c r="HQ34" s="42"/>
      <c r="HR34" s="42"/>
      <c r="HS34" s="42"/>
      <c r="HT34" s="42"/>
      <c r="HU34" s="42"/>
      <c r="HV34" s="42"/>
      <c r="HW34" s="42"/>
      <c r="HX34" s="42"/>
      <c r="HY34" s="42"/>
      <c r="HZ34" s="42"/>
      <c r="IA34" s="42"/>
      <c r="IB34" s="42"/>
      <c r="IC34" s="42"/>
      <c r="ID34" s="42"/>
      <c r="IE34" s="42"/>
      <c r="IF34" s="42"/>
      <c r="IG34" s="42"/>
      <c r="IH34" s="42"/>
      <c r="II34" s="42"/>
      <c r="IJ34" s="42"/>
      <c r="IK34" s="42"/>
      <c r="IL34" s="42"/>
      <c r="IM34" s="42"/>
      <c r="IN34" s="42"/>
      <c r="IO34" s="42"/>
      <c r="IP34" s="42"/>
      <c r="IQ34" s="42"/>
      <c r="IR34" s="42"/>
      <c r="IS34" s="42"/>
    </row>
    <row r="35" spans="1:253" x14ac:dyDescent="0.25">
      <c r="A35" s="14" t="str">
        <f>"Total "&amp;MID(A20,7,LEN(A20)-13)&amp;" Months"</f>
        <v>Total 8 Months</v>
      </c>
      <c r="B35" s="43">
        <v>720946.875</v>
      </c>
      <c r="C35" s="43">
        <v>1228346.625</v>
      </c>
      <c r="D35" s="52">
        <v>1918587728</v>
      </c>
      <c r="E35" s="52">
        <v>0</v>
      </c>
      <c r="F35" s="52" t="s">
        <v>417</v>
      </c>
      <c r="G35" s="52">
        <v>1918587728</v>
      </c>
      <c r="H35" s="43">
        <v>0</v>
      </c>
      <c r="I35" s="43">
        <v>0</v>
      </c>
      <c r="J35" s="43">
        <v>0</v>
      </c>
      <c r="K35" s="43">
        <v>0</v>
      </c>
      <c r="L35" s="43">
        <v>0</v>
      </c>
      <c r="M35" s="43" t="s">
        <v>417</v>
      </c>
      <c r="N35" s="43" t="s">
        <v>417</v>
      </c>
      <c r="O35" s="43" t="s">
        <v>417</v>
      </c>
      <c r="P35" s="43" t="s">
        <v>417</v>
      </c>
      <c r="Q35" s="43" t="s">
        <v>417</v>
      </c>
      <c r="R35" s="43" t="s">
        <v>417</v>
      </c>
      <c r="S35" s="43">
        <v>0.625</v>
      </c>
      <c r="T35" s="43">
        <v>1.625</v>
      </c>
      <c r="U35" s="43">
        <v>1267</v>
      </c>
      <c r="V35" s="43">
        <v>720947.5</v>
      </c>
      <c r="W35" s="43">
        <v>1228348.25</v>
      </c>
      <c r="X35" s="58">
        <v>1918588995</v>
      </c>
      <c r="Y35" s="42"/>
      <c r="Z35" s="42"/>
      <c r="AA35" s="42"/>
      <c r="AB35" s="42"/>
      <c r="AC35" s="42"/>
      <c r="AD35" s="42"/>
      <c r="AE35" s="42"/>
      <c r="AF35" s="42"/>
      <c r="AG35" s="42"/>
      <c r="AH35" s="42"/>
      <c r="AI35" s="42"/>
      <c r="AJ35" s="42"/>
      <c r="AK35" s="42"/>
      <c r="AL35" s="42"/>
      <c r="AM35" s="42"/>
      <c r="AN35" s="42"/>
      <c r="AO35" s="42"/>
      <c r="AP35" s="42"/>
      <c r="AQ35" s="42"/>
      <c r="AR35" s="42"/>
      <c r="AS35" s="42"/>
      <c r="AT35" s="42"/>
      <c r="AU35" s="42"/>
      <c r="AV35" s="42"/>
      <c r="AW35" s="42"/>
      <c r="AX35" s="42"/>
      <c r="AY35" s="42"/>
      <c r="AZ35" s="42"/>
      <c r="BA35" s="42"/>
      <c r="BB35" s="42"/>
      <c r="BC35" s="42"/>
      <c r="BD35" s="42"/>
      <c r="BE35" s="42"/>
      <c r="BF35" s="42"/>
      <c r="BG35" s="42"/>
      <c r="BH35" s="42"/>
      <c r="BI35" s="42"/>
      <c r="BJ35" s="42"/>
      <c r="BK35" s="42"/>
      <c r="BL35" s="42"/>
      <c r="BM35" s="42"/>
      <c r="BN35" s="42"/>
      <c r="BO35" s="42"/>
      <c r="BP35" s="42"/>
      <c r="BQ35" s="42"/>
      <c r="BR35" s="42"/>
      <c r="BS35" s="42"/>
      <c r="BT35" s="42"/>
      <c r="BU35" s="42"/>
      <c r="BV35" s="42"/>
      <c r="BW35" s="42"/>
      <c r="BX35" s="42"/>
      <c r="BY35" s="42"/>
      <c r="BZ35" s="42"/>
      <c r="CA35" s="42"/>
      <c r="CB35" s="42"/>
      <c r="CC35" s="42"/>
      <c r="CD35" s="42"/>
      <c r="CE35" s="42"/>
      <c r="CF35" s="42"/>
      <c r="CG35" s="42"/>
      <c r="CH35" s="42"/>
      <c r="CI35" s="42"/>
      <c r="CJ35" s="42"/>
      <c r="CK35" s="42"/>
      <c r="CL35" s="42"/>
      <c r="CM35" s="42"/>
      <c r="CN35" s="42"/>
      <c r="CO35" s="42"/>
      <c r="CP35" s="42"/>
      <c r="CQ35" s="42"/>
      <c r="CR35" s="42"/>
      <c r="CS35" s="42"/>
      <c r="CT35" s="42"/>
      <c r="CU35" s="42"/>
      <c r="CV35" s="42"/>
      <c r="CW35" s="42"/>
      <c r="CX35" s="42"/>
      <c r="CY35" s="42"/>
      <c r="CZ35" s="42"/>
      <c r="DA35" s="42"/>
      <c r="DB35" s="42"/>
      <c r="DC35" s="42"/>
      <c r="DD35" s="42"/>
      <c r="DE35" s="42"/>
      <c r="DF35" s="42"/>
      <c r="DG35" s="42"/>
      <c r="DH35" s="42"/>
      <c r="DI35" s="42"/>
      <c r="DJ35" s="42"/>
      <c r="DK35" s="42"/>
      <c r="DL35" s="42"/>
      <c r="DM35" s="42"/>
      <c r="DN35" s="42"/>
      <c r="DO35" s="42"/>
      <c r="DP35" s="42"/>
      <c r="DQ35" s="42"/>
      <c r="DR35" s="42"/>
      <c r="DS35" s="42"/>
      <c r="DT35" s="42"/>
      <c r="DU35" s="42"/>
      <c r="DV35" s="42"/>
      <c r="DW35" s="42"/>
      <c r="DX35" s="42"/>
      <c r="DY35" s="42"/>
      <c r="DZ35" s="42"/>
      <c r="EA35" s="42"/>
      <c r="EB35" s="42"/>
      <c r="EC35" s="42"/>
      <c r="ED35" s="42"/>
      <c r="EE35" s="42"/>
      <c r="EF35" s="42"/>
      <c r="EG35" s="42"/>
      <c r="EH35" s="42"/>
      <c r="EI35" s="42"/>
      <c r="EJ35" s="42"/>
      <c r="EK35" s="42"/>
      <c r="EL35" s="42"/>
      <c r="EM35" s="42"/>
      <c r="EN35" s="42"/>
      <c r="EO35" s="42"/>
      <c r="EP35" s="42"/>
      <c r="EQ35" s="42"/>
      <c r="ER35" s="42"/>
      <c r="ES35" s="42"/>
      <c r="ET35" s="42"/>
      <c r="EU35" s="42"/>
      <c r="EV35" s="42"/>
      <c r="EW35" s="42"/>
      <c r="EX35" s="42"/>
      <c r="EY35" s="42"/>
      <c r="EZ35" s="42"/>
      <c r="FA35" s="42"/>
      <c r="FB35" s="42"/>
      <c r="FC35" s="42"/>
      <c r="FD35" s="42"/>
      <c r="FE35" s="42"/>
      <c r="FF35" s="42"/>
      <c r="FG35" s="42"/>
      <c r="FH35" s="42"/>
      <c r="FI35" s="42"/>
      <c r="FJ35" s="42"/>
      <c r="FK35" s="42"/>
      <c r="FL35" s="42"/>
      <c r="FM35" s="42"/>
      <c r="FN35" s="42"/>
      <c r="FO35" s="42"/>
      <c r="FP35" s="42"/>
      <c r="FQ35" s="42"/>
      <c r="FR35" s="42"/>
      <c r="FS35" s="42"/>
      <c r="FT35" s="42"/>
      <c r="FU35" s="42"/>
      <c r="FV35" s="42"/>
      <c r="FW35" s="42"/>
      <c r="FX35" s="42"/>
      <c r="FY35" s="42"/>
      <c r="FZ35" s="42"/>
      <c r="GA35" s="42"/>
      <c r="GB35" s="42"/>
      <c r="GC35" s="42"/>
      <c r="GD35" s="42"/>
      <c r="GE35" s="42"/>
      <c r="GF35" s="42"/>
      <c r="GG35" s="42"/>
      <c r="GH35" s="42"/>
      <c r="GI35" s="42"/>
      <c r="GJ35" s="42"/>
      <c r="GK35" s="42"/>
      <c r="GL35" s="42"/>
      <c r="GM35" s="42"/>
      <c r="GN35" s="42"/>
      <c r="GO35" s="42"/>
      <c r="GP35" s="42"/>
      <c r="GQ35" s="42"/>
      <c r="GR35" s="42"/>
      <c r="GS35" s="42"/>
      <c r="GT35" s="42"/>
      <c r="GU35" s="42"/>
      <c r="GV35" s="42"/>
      <c r="GW35" s="42"/>
      <c r="GX35" s="42"/>
      <c r="GY35" s="42"/>
      <c r="GZ35" s="42"/>
      <c r="HA35" s="42"/>
      <c r="HB35" s="42"/>
      <c r="HC35" s="42"/>
      <c r="HD35" s="42"/>
      <c r="HE35" s="42"/>
      <c r="HF35" s="42"/>
      <c r="HG35" s="42"/>
      <c r="HH35" s="42"/>
      <c r="HI35" s="42"/>
      <c r="HJ35" s="42"/>
      <c r="HK35" s="42"/>
      <c r="HL35" s="42"/>
      <c r="HM35" s="42"/>
      <c r="HN35" s="42"/>
      <c r="HO35" s="42"/>
      <c r="HP35" s="42"/>
      <c r="HQ35" s="42"/>
      <c r="HR35" s="42"/>
      <c r="HS35" s="42"/>
      <c r="HT35" s="42"/>
      <c r="HU35" s="42"/>
      <c r="HV35" s="42"/>
      <c r="HW35" s="42"/>
      <c r="HX35" s="42"/>
      <c r="HY35" s="42"/>
      <c r="HZ35" s="42"/>
      <c r="IA35" s="42"/>
      <c r="IB35" s="42"/>
      <c r="IC35" s="42"/>
      <c r="ID35" s="42"/>
      <c r="IE35" s="42"/>
      <c r="IF35" s="42"/>
      <c r="IG35" s="42"/>
      <c r="IH35" s="42"/>
      <c r="II35" s="42"/>
      <c r="IJ35" s="42"/>
      <c r="IK35" s="42"/>
      <c r="IL35" s="42"/>
      <c r="IM35" s="42"/>
      <c r="IN35" s="42"/>
      <c r="IO35" s="42"/>
      <c r="IP35" s="42"/>
      <c r="IQ35" s="42"/>
      <c r="IR35" s="42"/>
      <c r="IS35" s="42"/>
    </row>
    <row r="36" spans="1:253" x14ac:dyDescent="0.25">
      <c r="C36" s="50"/>
      <c r="D36" s="50"/>
      <c r="E36" s="50"/>
      <c r="F36" s="50"/>
    </row>
    <row r="37" spans="1:253" x14ac:dyDescent="0.25">
      <c r="A37" s="1" t="s">
        <v>349</v>
      </c>
      <c r="C37" s="50"/>
      <c r="D37" s="50"/>
      <c r="E37" s="50"/>
      <c r="F37" s="50"/>
    </row>
    <row r="38" spans="1:253" ht="18" customHeight="1" x14ac:dyDescent="0.25">
      <c r="A38" s="95" t="s">
        <v>440</v>
      </c>
      <c r="B38" s="95"/>
      <c r="C38" s="95"/>
      <c r="D38" s="95"/>
      <c r="E38" s="95"/>
      <c r="F38" s="95"/>
      <c r="G38" s="95"/>
      <c r="H38" s="95"/>
      <c r="I38" s="95"/>
      <c r="J38" s="95"/>
      <c r="K38" s="95"/>
      <c r="L38" s="95"/>
      <c r="M38" s="95"/>
      <c r="N38" s="95"/>
      <c r="O38" s="95"/>
      <c r="P38" s="95"/>
      <c r="Q38" s="95"/>
      <c r="R38" s="95"/>
      <c r="S38" s="95"/>
      <c r="T38" s="95"/>
      <c r="U38" s="95"/>
      <c r="V38" s="95"/>
      <c r="W38" s="95"/>
      <c r="X38" s="95"/>
    </row>
    <row r="39" spans="1:253" ht="21.75" customHeight="1" x14ac:dyDescent="0.25">
      <c r="A39" s="95"/>
      <c r="B39" s="96"/>
      <c r="C39" s="96"/>
      <c r="D39" s="96"/>
      <c r="E39" s="96"/>
      <c r="F39" s="96"/>
      <c r="G39" s="96"/>
      <c r="H39" s="96"/>
      <c r="I39" s="96"/>
      <c r="J39" s="96"/>
      <c r="K39" s="96"/>
      <c r="L39" s="96"/>
      <c r="M39" s="96"/>
      <c r="N39" s="96"/>
      <c r="O39" s="96"/>
      <c r="P39" s="96"/>
      <c r="Q39" s="96"/>
      <c r="R39" s="96"/>
      <c r="S39" s="96"/>
      <c r="T39" s="96"/>
      <c r="U39" s="96"/>
      <c r="V39" s="96"/>
      <c r="W39" s="96"/>
      <c r="X39" s="96"/>
    </row>
    <row r="40" spans="1:253" x14ac:dyDescent="0.25">
      <c r="A40" s="113"/>
      <c r="B40" s="114"/>
      <c r="C40" s="114"/>
      <c r="D40" s="114"/>
      <c r="E40" s="114"/>
      <c r="F40" s="114"/>
      <c r="G40" s="114"/>
      <c r="H40" s="114"/>
      <c r="I40" s="114"/>
      <c r="J40" s="114"/>
      <c r="K40" s="114"/>
      <c r="L40" s="114"/>
      <c r="M40" s="114"/>
      <c r="N40" s="114"/>
      <c r="O40" s="114"/>
      <c r="P40" s="114"/>
      <c r="Q40" s="114"/>
      <c r="R40" s="114"/>
      <c r="S40" s="114"/>
      <c r="T40" s="114"/>
      <c r="U40" s="114"/>
      <c r="V40" s="114"/>
      <c r="W40" s="114"/>
      <c r="X40" s="114"/>
    </row>
    <row r="41" spans="1:253" x14ac:dyDescent="0.25">
      <c r="C41" s="50"/>
      <c r="D41" s="50"/>
      <c r="E41" s="50"/>
      <c r="F41" s="50"/>
    </row>
    <row r="51" spans="3:6" x14ac:dyDescent="0.25">
      <c r="C51" s="26"/>
      <c r="D51" s="26"/>
      <c r="E51" s="26"/>
      <c r="F51" s="26"/>
    </row>
    <row r="100" spans="1:24" x14ac:dyDescent="0.25">
      <c r="A100"/>
    </row>
    <row r="101" spans="1:24" ht="14.4" x14ac:dyDescent="0.25">
      <c r="A101"/>
      <c r="B101" s="61"/>
      <c r="C101" s="61"/>
      <c r="D101" s="61"/>
      <c r="E101" s="62"/>
      <c r="F101" s="62"/>
      <c r="G101" s="62"/>
      <c r="H101" s="61"/>
      <c r="I101" s="61"/>
      <c r="J101" s="61"/>
      <c r="K101" s="61"/>
      <c r="L101" s="61"/>
      <c r="M101" s="61"/>
      <c r="N101" s="61"/>
      <c r="O101" s="61"/>
      <c r="P101" s="61"/>
      <c r="Q101" s="61"/>
      <c r="R101" s="61"/>
      <c r="S101" s="61"/>
      <c r="T101" s="61"/>
      <c r="U101" s="61"/>
      <c r="V101" s="61"/>
      <c r="W101" s="61"/>
      <c r="X101" s="61"/>
    </row>
    <row r="102" spans="1:24" x14ac:dyDescent="0.25">
      <c r="A102"/>
    </row>
    <row r="103" spans="1:24" x14ac:dyDescent="0.25">
      <c r="A103"/>
    </row>
    <row r="104" spans="1:24" x14ac:dyDescent="0.25">
      <c r="A104"/>
    </row>
    <row r="105" spans="1:24" x14ac:dyDescent="0.25">
      <c r="A105"/>
    </row>
    <row r="106" spans="1:24" x14ac:dyDescent="0.25">
      <c r="A106"/>
    </row>
    <row r="107" spans="1:24" x14ac:dyDescent="0.25">
      <c r="A107"/>
    </row>
  </sheetData>
  <mergeCells count="26">
    <mergeCell ref="A38:X38"/>
    <mergeCell ref="A39:X39"/>
    <mergeCell ref="A40:X40"/>
    <mergeCell ref="P4:Q4"/>
    <mergeCell ref="R4:R5"/>
    <mergeCell ref="S4:T4"/>
    <mergeCell ref="U4:U5"/>
    <mergeCell ref="V4:W4"/>
    <mergeCell ref="X4:X5"/>
    <mergeCell ref="V3:X3"/>
    <mergeCell ref="A4:A5"/>
    <mergeCell ref="B4:C4"/>
    <mergeCell ref="D4:F4"/>
    <mergeCell ref="G4:G5"/>
    <mergeCell ref="H4:I4"/>
    <mergeCell ref="J4:K4"/>
    <mergeCell ref="L4:L5"/>
    <mergeCell ref="M4:N4"/>
    <mergeCell ref="O4:O5"/>
    <mergeCell ref="A1:U1"/>
    <mergeCell ref="A2:U2"/>
    <mergeCell ref="B3:G3"/>
    <mergeCell ref="H3:L3"/>
    <mergeCell ref="M3:O3"/>
    <mergeCell ref="P3:R3"/>
    <mergeCell ref="S3:U3"/>
  </mergeCells>
  <pageMargins left="0.7" right="0.7" top="0.75" bottom="0.75" header="0.3" footer="0.3"/>
  <pageSetup scale="4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G29"/>
  <sheetViews>
    <sheetView showGridLines="0" workbookViewId="0">
      <selection sqref="A1:F1"/>
    </sheetView>
  </sheetViews>
  <sheetFormatPr defaultRowHeight="13.2" x14ac:dyDescent="0.25"/>
  <cols>
    <col min="1" max="1" width="11.44140625" customWidth="1"/>
    <col min="2" max="3" width="22.77734375" customWidth="1"/>
    <col min="4" max="7" width="11.44140625" customWidth="1"/>
  </cols>
  <sheetData>
    <row r="1" spans="1:7" ht="12" customHeight="1" x14ac:dyDescent="0.25">
      <c r="A1" s="79" t="s">
        <v>439</v>
      </c>
      <c r="B1" s="79"/>
      <c r="C1" s="79"/>
      <c r="D1" s="79"/>
      <c r="E1" s="79"/>
      <c r="F1" s="79"/>
      <c r="G1" s="75">
        <v>46248</v>
      </c>
    </row>
    <row r="2" spans="1:7" ht="12" customHeight="1" x14ac:dyDescent="0.25">
      <c r="A2" s="81" t="s">
        <v>62</v>
      </c>
      <c r="B2" s="81"/>
      <c r="C2" s="81"/>
      <c r="D2" s="81"/>
      <c r="E2" s="81"/>
      <c r="F2" s="81"/>
      <c r="G2" s="1"/>
    </row>
    <row r="3" spans="1:7" ht="24" customHeight="1" x14ac:dyDescent="0.25">
      <c r="A3" s="83" t="s">
        <v>63</v>
      </c>
      <c r="B3" s="90" t="s">
        <v>64</v>
      </c>
      <c r="C3" s="85"/>
      <c r="D3" s="85" t="s">
        <v>196</v>
      </c>
      <c r="E3" s="85" t="s">
        <v>65</v>
      </c>
      <c r="F3" s="85" t="s">
        <v>197</v>
      </c>
      <c r="G3" s="90" t="s">
        <v>66</v>
      </c>
    </row>
    <row r="4" spans="1:7" x14ac:dyDescent="0.25">
      <c r="A4" s="84"/>
      <c r="B4" s="87"/>
      <c r="C4" s="86"/>
      <c r="D4" s="86"/>
      <c r="E4" s="86"/>
      <c r="F4" s="86"/>
      <c r="G4" s="87"/>
    </row>
    <row r="5" spans="1:7" ht="12" customHeight="1" x14ac:dyDescent="0.25">
      <c r="A5" s="1"/>
      <c r="B5" s="1"/>
      <c r="C5" s="1"/>
      <c r="D5" s="78" t="str">
        <f>REPT("-",29)&amp;" Element IDs "&amp;REPT("-",29)</f>
        <v>----------------------------- Element IDs -----------------------------</v>
      </c>
      <c r="E5" s="78"/>
      <c r="F5" s="78"/>
      <c r="G5" s="1" t="str">
        <f>REPT("-",6)&amp;" Percent "&amp;REPT("-",5)</f>
        <v>------ Percent -----</v>
      </c>
    </row>
    <row r="6" spans="1:7" ht="12" customHeight="1" x14ac:dyDescent="0.25">
      <c r="A6" s="3" t="s">
        <v>418</v>
      </c>
    </row>
    <row r="7" spans="1:7" ht="12" customHeight="1" x14ac:dyDescent="0.25">
      <c r="A7" s="2"/>
      <c r="B7" s="3" t="s">
        <v>67</v>
      </c>
      <c r="C7" s="3" t="s">
        <v>68</v>
      </c>
      <c r="D7" s="66">
        <v>95800</v>
      </c>
      <c r="E7" s="66">
        <v>49991990</v>
      </c>
      <c r="F7" s="66">
        <v>29975355.987</v>
      </c>
      <c r="G7" s="19">
        <f t="shared" ref="G7:G16" si="0">IF(AND(ISNUMBER(E7),ISNUMBER(F7)),IF(E7=0,"--",IF(F7=0,"--",F7/E7)),"--")</f>
        <v>0.59960317616882219</v>
      </c>
    </row>
    <row r="8" spans="1:7" ht="12" customHeight="1" x14ac:dyDescent="0.25">
      <c r="A8" s="1"/>
      <c r="B8" s="1"/>
      <c r="C8" s="3" t="s">
        <v>69</v>
      </c>
      <c r="D8" s="66">
        <v>94159</v>
      </c>
      <c r="E8" s="66">
        <v>49913631</v>
      </c>
      <c r="F8" s="66" t="s">
        <v>417</v>
      </c>
      <c r="G8" s="19" t="str">
        <f t="shared" si="0"/>
        <v>--</v>
      </c>
    </row>
    <row r="9" spans="1:7" ht="12" customHeight="1" x14ac:dyDescent="0.25">
      <c r="A9" s="1"/>
      <c r="B9" s="1"/>
      <c r="C9" s="3" t="s">
        <v>70</v>
      </c>
      <c r="D9" s="66">
        <v>1641</v>
      </c>
      <c r="E9" s="66">
        <v>78359</v>
      </c>
      <c r="F9" s="66" t="s">
        <v>417</v>
      </c>
      <c r="G9" s="19" t="str">
        <f t="shared" si="0"/>
        <v>--</v>
      </c>
    </row>
    <row r="10" spans="1:7" ht="12" customHeight="1" x14ac:dyDescent="0.25">
      <c r="A10" s="1"/>
      <c r="B10" s="3" t="s">
        <v>71</v>
      </c>
      <c r="C10" s="3" t="s">
        <v>68</v>
      </c>
      <c r="D10" s="66">
        <v>92822</v>
      </c>
      <c r="E10" s="66">
        <v>48821992</v>
      </c>
      <c r="F10" s="66">
        <v>15693633.7048</v>
      </c>
      <c r="G10" s="19">
        <f t="shared" si="0"/>
        <v>0.32144599312539318</v>
      </c>
    </row>
    <row r="11" spans="1:7" ht="12" customHeight="1" x14ac:dyDescent="0.25">
      <c r="A11" s="1"/>
      <c r="B11" s="1"/>
      <c r="C11" s="3" t="s">
        <v>69</v>
      </c>
      <c r="D11" s="66">
        <v>91229</v>
      </c>
      <c r="E11" s="66">
        <v>48746749</v>
      </c>
      <c r="F11" s="66" t="s">
        <v>417</v>
      </c>
      <c r="G11" s="19" t="str">
        <f t="shared" si="0"/>
        <v>--</v>
      </c>
    </row>
    <row r="12" spans="1:7" ht="12" customHeight="1" x14ac:dyDescent="0.25">
      <c r="A12" s="1"/>
      <c r="B12" s="1"/>
      <c r="C12" s="3" t="s">
        <v>70</v>
      </c>
      <c r="D12" s="66">
        <v>1593</v>
      </c>
      <c r="E12" s="66">
        <v>75243</v>
      </c>
      <c r="F12" s="66" t="s">
        <v>417</v>
      </c>
      <c r="G12" s="19" t="str">
        <f t="shared" si="0"/>
        <v>--</v>
      </c>
    </row>
    <row r="13" spans="1:7" ht="12" customHeight="1" x14ac:dyDescent="0.25">
      <c r="A13" s="1"/>
      <c r="B13" s="3" t="s">
        <v>19</v>
      </c>
      <c r="C13" s="3" t="s">
        <v>19</v>
      </c>
      <c r="D13" s="66">
        <v>0</v>
      </c>
      <c r="E13" s="66">
        <v>0</v>
      </c>
      <c r="F13" s="11" t="s">
        <v>417</v>
      </c>
      <c r="G13" s="19" t="str">
        <f t="shared" si="0"/>
        <v>--</v>
      </c>
    </row>
    <row r="14" spans="1:7" ht="12" customHeight="1" x14ac:dyDescent="0.25">
      <c r="A14" s="1"/>
      <c r="B14" s="3" t="s">
        <v>72</v>
      </c>
      <c r="C14" s="3" t="s">
        <v>73</v>
      </c>
      <c r="D14" s="66">
        <v>1187</v>
      </c>
      <c r="E14" s="66" t="s">
        <v>417</v>
      </c>
      <c r="F14" s="11" t="s">
        <v>417</v>
      </c>
      <c r="G14" s="19" t="str">
        <f t="shared" si="0"/>
        <v>--</v>
      </c>
    </row>
    <row r="15" spans="1:7" ht="12" customHeight="1" x14ac:dyDescent="0.25">
      <c r="A15" s="1"/>
      <c r="B15" s="1"/>
      <c r="C15" s="3" t="s">
        <v>74</v>
      </c>
      <c r="D15" s="66">
        <v>181</v>
      </c>
      <c r="E15" s="66" t="s">
        <v>417</v>
      </c>
      <c r="F15" s="11" t="s">
        <v>417</v>
      </c>
      <c r="G15" s="19" t="str">
        <f t="shared" si="0"/>
        <v>--</v>
      </c>
    </row>
    <row r="16" spans="1:7" ht="12" customHeight="1" x14ac:dyDescent="0.25">
      <c r="A16" s="20"/>
      <c r="B16" s="20"/>
      <c r="C16" s="20" t="s">
        <v>75</v>
      </c>
      <c r="D16" s="69">
        <v>118</v>
      </c>
      <c r="E16" s="69" t="s">
        <v>417</v>
      </c>
      <c r="F16" s="21" t="s">
        <v>417</v>
      </c>
      <c r="G16" s="24" t="str">
        <f t="shared" si="0"/>
        <v>--</v>
      </c>
    </row>
    <row r="17" spans="1:7" ht="12" customHeight="1" x14ac:dyDescent="0.25">
      <c r="A17" s="3" t="str">
        <f>"FY "&amp;RIGHT(A6,4)+1</f>
        <v>FY 2026</v>
      </c>
      <c r="D17" s="70"/>
      <c r="E17" s="70"/>
      <c r="G17" s="19"/>
    </row>
    <row r="18" spans="1:7" ht="12" customHeight="1" x14ac:dyDescent="0.25">
      <c r="A18" s="2"/>
      <c r="B18" s="3" t="s">
        <v>67</v>
      </c>
      <c r="C18" s="3" t="s">
        <v>68</v>
      </c>
      <c r="D18" s="11">
        <v>95167</v>
      </c>
      <c r="E18" s="11">
        <v>49175390</v>
      </c>
      <c r="F18" s="11">
        <v>29493108.818700001</v>
      </c>
      <c r="G18" s="19">
        <f t="shared" ref="G18:G27" si="1">IF(AND(ISNUMBER(E18),ISNUMBER(F18)),IF(E18=0,"--",IF(F18=0,"--",F18/E18)),"--")</f>
        <v>0.59975342989043912</v>
      </c>
    </row>
    <row r="19" spans="1:7" ht="12" customHeight="1" x14ac:dyDescent="0.25">
      <c r="A19" s="1"/>
      <c r="B19" s="1"/>
      <c r="C19" s="3" t="s">
        <v>69</v>
      </c>
      <c r="D19" s="11">
        <v>93609</v>
      </c>
      <c r="E19" s="11">
        <v>49104947</v>
      </c>
      <c r="F19" s="11" t="s">
        <v>417</v>
      </c>
      <c r="G19" s="19" t="str">
        <f t="shared" si="1"/>
        <v>--</v>
      </c>
    </row>
    <row r="20" spans="1:7" ht="12" customHeight="1" x14ac:dyDescent="0.25">
      <c r="A20" s="1"/>
      <c r="B20" s="1"/>
      <c r="C20" s="3" t="s">
        <v>70</v>
      </c>
      <c r="D20" s="11">
        <v>1558</v>
      </c>
      <c r="E20" s="11">
        <v>70443</v>
      </c>
      <c r="F20" s="11" t="s">
        <v>417</v>
      </c>
      <c r="G20" s="19" t="str">
        <f t="shared" si="1"/>
        <v>--</v>
      </c>
    </row>
    <row r="21" spans="1:7" ht="12" customHeight="1" x14ac:dyDescent="0.25">
      <c r="A21" s="1"/>
      <c r="B21" s="3" t="s">
        <v>71</v>
      </c>
      <c r="C21" s="3" t="s">
        <v>68</v>
      </c>
      <c r="D21" s="11">
        <v>92360</v>
      </c>
      <c r="E21" s="11">
        <v>48228952</v>
      </c>
      <c r="F21" s="11">
        <v>17625377.831700001</v>
      </c>
      <c r="G21" s="19">
        <f t="shared" si="1"/>
        <v>0.36545222528783128</v>
      </c>
    </row>
    <row r="22" spans="1:7" ht="12" customHeight="1" x14ac:dyDescent="0.25">
      <c r="A22" s="1"/>
      <c r="B22" s="1"/>
      <c r="C22" s="3" t="s">
        <v>69</v>
      </c>
      <c r="D22" s="11">
        <v>90840</v>
      </c>
      <c r="E22" s="11">
        <v>48161035</v>
      </c>
      <c r="F22" s="11" t="s">
        <v>417</v>
      </c>
      <c r="G22" s="19" t="str">
        <f t="shared" si="1"/>
        <v>--</v>
      </c>
    </row>
    <row r="23" spans="1:7" ht="12" customHeight="1" x14ac:dyDescent="0.25">
      <c r="A23" s="1"/>
      <c r="B23" s="67"/>
      <c r="C23" s="3" t="s">
        <v>70</v>
      </c>
      <c r="D23" s="66">
        <v>1520</v>
      </c>
      <c r="E23" s="66">
        <v>67917</v>
      </c>
      <c r="F23" s="66" t="s">
        <v>417</v>
      </c>
      <c r="G23" s="68" t="str">
        <f t="shared" si="1"/>
        <v>--</v>
      </c>
    </row>
    <row r="24" spans="1:7" ht="12" customHeight="1" x14ac:dyDescent="0.25">
      <c r="A24" s="1"/>
      <c r="B24" s="3" t="s">
        <v>19</v>
      </c>
      <c r="C24" s="3" t="s">
        <v>19</v>
      </c>
      <c r="D24" s="11">
        <v>0</v>
      </c>
      <c r="E24" s="11">
        <v>0</v>
      </c>
      <c r="F24" s="11" t="s">
        <v>417</v>
      </c>
      <c r="G24" s="19" t="str">
        <f t="shared" si="1"/>
        <v>--</v>
      </c>
    </row>
    <row r="25" spans="1:7" ht="12" customHeight="1" x14ac:dyDescent="0.25">
      <c r="A25" s="1"/>
      <c r="B25" s="3" t="s">
        <v>72</v>
      </c>
      <c r="C25" s="3" t="s">
        <v>73</v>
      </c>
      <c r="D25" s="11">
        <v>1070</v>
      </c>
      <c r="E25" s="11" t="s">
        <v>417</v>
      </c>
      <c r="F25" s="11" t="s">
        <v>417</v>
      </c>
      <c r="G25" s="19" t="str">
        <f t="shared" si="1"/>
        <v>--</v>
      </c>
    </row>
    <row r="26" spans="1:7" ht="12" customHeight="1" x14ac:dyDescent="0.25">
      <c r="A26" s="1"/>
      <c r="B26" s="1"/>
      <c r="C26" s="3" t="s">
        <v>74</v>
      </c>
      <c r="D26" s="11">
        <v>264</v>
      </c>
      <c r="E26" s="11" t="s">
        <v>417</v>
      </c>
      <c r="F26" s="11" t="s">
        <v>417</v>
      </c>
      <c r="G26" s="19" t="str">
        <f t="shared" si="1"/>
        <v>--</v>
      </c>
    </row>
    <row r="27" spans="1:7" ht="12" customHeight="1" x14ac:dyDescent="0.25">
      <c r="A27" s="20"/>
      <c r="B27" s="20"/>
      <c r="C27" s="20" t="s">
        <v>75</v>
      </c>
      <c r="D27" s="21" t="s">
        <v>417</v>
      </c>
      <c r="E27" s="21" t="s">
        <v>417</v>
      </c>
      <c r="F27" s="21" t="s">
        <v>417</v>
      </c>
      <c r="G27" s="19" t="str">
        <f t="shared" si="1"/>
        <v>--</v>
      </c>
    </row>
    <row r="28" spans="1:7" ht="12" customHeight="1" x14ac:dyDescent="0.25">
      <c r="A28" s="78"/>
      <c r="B28" s="78"/>
      <c r="C28" s="78"/>
      <c r="D28" s="78"/>
      <c r="E28" s="78"/>
      <c r="F28" s="78"/>
      <c r="G28" s="78"/>
    </row>
    <row r="29" spans="1:7" ht="70.05" customHeight="1" x14ac:dyDescent="0.25">
      <c r="A29" s="89" t="s">
        <v>388</v>
      </c>
      <c r="B29" s="89"/>
      <c r="C29" s="89"/>
      <c r="D29" s="89"/>
      <c r="E29" s="89"/>
      <c r="F29" s="89"/>
      <c r="G29" s="89"/>
    </row>
  </sheetData>
  <mergeCells count="11">
    <mergeCell ref="A28:G28"/>
    <mergeCell ref="A29:G29"/>
    <mergeCell ref="G3:G4"/>
    <mergeCell ref="D5:F5"/>
    <mergeCell ref="A1:F1"/>
    <mergeCell ref="A2:F2"/>
    <mergeCell ref="A3:A4"/>
    <mergeCell ref="B3:C4"/>
    <mergeCell ref="D3:D4"/>
    <mergeCell ref="E3:E4"/>
    <mergeCell ref="F3:F4"/>
  </mergeCells>
  <phoneticPr fontId="0" type="noConversion"/>
  <pageMargins left="0.75" right="0.5" top="0.75" bottom="0.5" header="0.5" footer="0.25"/>
  <pageSetup orientation="landscape"/>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J37"/>
  <sheetViews>
    <sheetView showGridLines="0" workbookViewId="0">
      <selection sqref="A1:H1"/>
    </sheetView>
  </sheetViews>
  <sheetFormatPr defaultRowHeight="13.2" x14ac:dyDescent="0.25"/>
  <cols>
    <col min="1" max="8" width="11.44140625" customWidth="1"/>
    <col min="9" max="9" width="14.44140625" customWidth="1"/>
    <col min="10" max="10" width="11.44140625" customWidth="1"/>
  </cols>
  <sheetData>
    <row r="1" spans="1:10" ht="12" customHeight="1" x14ac:dyDescent="0.25">
      <c r="A1" s="79" t="s">
        <v>439</v>
      </c>
      <c r="B1" s="79"/>
      <c r="C1" s="79"/>
      <c r="D1" s="79"/>
      <c r="E1" s="79"/>
      <c r="F1" s="79"/>
      <c r="G1" s="79"/>
      <c r="H1" s="79"/>
      <c r="I1" s="5"/>
      <c r="J1" s="75">
        <v>46248</v>
      </c>
    </row>
    <row r="2" spans="1:10" ht="12" customHeight="1" x14ac:dyDescent="0.25">
      <c r="A2" s="81" t="s">
        <v>76</v>
      </c>
      <c r="B2" s="81"/>
      <c r="C2" s="81"/>
      <c r="D2" s="81"/>
      <c r="E2" s="81"/>
      <c r="F2" s="81"/>
      <c r="G2" s="81"/>
      <c r="H2" s="81"/>
      <c r="I2" s="5"/>
      <c r="J2" s="1"/>
    </row>
    <row r="3" spans="1:10" ht="24" customHeight="1" x14ac:dyDescent="0.25">
      <c r="A3" s="83" t="s">
        <v>50</v>
      </c>
      <c r="B3" s="87" t="s">
        <v>402</v>
      </c>
      <c r="C3" s="87"/>
      <c r="D3" s="87"/>
      <c r="E3" s="86"/>
      <c r="F3" s="87" t="s">
        <v>77</v>
      </c>
      <c r="G3" s="87"/>
      <c r="H3" s="87"/>
      <c r="I3" s="87"/>
      <c r="J3" s="87"/>
    </row>
    <row r="4" spans="1:10" ht="24" customHeight="1" x14ac:dyDescent="0.25">
      <c r="A4" s="84"/>
      <c r="B4" s="10" t="s">
        <v>223</v>
      </c>
      <c r="C4" s="10" t="s">
        <v>396</v>
      </c>
      <c r="D4" s="10" t="s">
        <v>403</v>
      </c>
      <c r="E4" s="10" t="s">
        <v>420</v>
      </c>
      <c r="F4" s="10" t="s">
        <v>78</v>
      </c>
      <c r="G4" s="10" t="s">
        <v>79</v>
      </c>
      <c r="H4" s="10" t="s">
        <v>80</v>
      </c>
      <c r="I4" s="10" t="s">
        <v>422</v>
      </c>
      <c r="J4" s="9" t="s">
        <v>55</v>
      </c>
    </row>
    <row r="5" spans="1:10" ht="12" customHeight="1" x14ac:dyDescent="0.25">
      <c r="A5" s="1"/>
      <c r="B5" s="78" t="str">
        <f>REPT("-",90)&amp;" Number "&amp;REPT("-",90)</f>
        <v>------------------------------------------------------------------------------------------ Number ------------------------------------------------------------------------------------------</v>
      </c>
      <c r="C5" s="78"/>
      <c r="D5" s="78"/>
      <c r="E5" s="78"/>
      <c r="F5" s="78"/>
      <c r="G5" s="78"/>
      <c r="H5" s="78"/>
      <c r="I5" s="78"/>
      <c r="J5" s="78"/>
    </row>
    <row r="6" spans="1:10" ht="12" customHeight="1" x14ac:dyDescent="0.25">
      <c r="A6" s="3" t="s">
        <v>418</v>
      </c>
    </row>
    <row r="7" spans="1:10" ht="12" customHeight="1" x14ac:dyDescent="0.25">
      <c r="A7" s="2" t="str">
        <f>"Oct "&amp;RIGHT(A6,4)-1</f>
        <v>Oct 2024</v>
      </c>
      <c r="B7" s="11">
        <v>21506044.352499999</v>
      </c>
      <c r="C7" s="11">
        <v>869296.95070000004</v>
      </c>
      <c r="D7" s="11">
        <v>8374209.4471000005</v>
      </c>
      <c r="E7" s="11">
        <v>30695401.294599999</v>
      </c>
      <c r="F7" s="11">
        <v>404731649</v>
      </c>
      <c r="G7" s="11">
        <v>16407006</v>
      </c>
      <c r="H7" s="11">
        <v>158053821</v>
      </c>
      <c r="I7" s="11">
        <v>100714</v>
      </c>
      <c r="J7" s="11">
        <v>579293190</v>
      </c>
    </row>
    <row r="8" spans="1:10" ht="12" customHeight="1" x14ac:dyDescent="0.25">
      <c r="A8" s="2" t="str">
        <f>"Nov "&amp;RIGHT(A6,4)-1</f>
        <v>Nov 2024</v>
      </c>
      <c r="B8" s="11">
        <v>21371062.679900002</v>
      </c>
      <c r="C8" s="11">
        <v>875253.63589999999</v>
      </c>
      <c r="D8" s="11">
        <v>8326045.2187000001</v>
      </c>
      <c r="E8" s="11">
        <v>30500680.690200001</v>
      </c>
      <c r="F8" s="11">
        <v>311255755</v>
      </c>
      <c r="G8" s="11">
        <v>12799304</v>
      </c>
      <c r="H8" s="11">
        <v>121756231</v>
      </c>
      <c r="I8" s="11">
        <v>14012</v>
      </c>
      <c r="J8" s="11">
        <v>445825302</v>
      </c>
    </row>
    <row r="9" spans="1:10" ht="12" customHeight="1" x14ac:dyDescent="0.25">
      <c r="A9" s="2" t="str">
        <f>"Dec "&amp;RIGHT(A6,4)-1</f>
        <v>Dec 2024</v>
      </c>
      <c r="B9" s="11">
        <v>21042036.6512</v>
      </c>
      <c r="C9" s="11">
        <v>850602.37329999998</v>
      </c>
      <c r="D9" s="11">
        <v>8136526.4924999997</v>
      </c>
      <c r="E9" s="11">
        <v>30038359.223499998</v>
      </c>
      <c r="F9" s="11">
        <v>284946719</v>
      </c>
      <c r="G9" s="11">
        <v>11515191</v>
      </c>
      <c r="H9" s="11">
        <v>110149771</v>
      </c>
      <c r="I9" s="11">
        <v>11401</v>
      </c>
      <c r="J9" s="11">
        <v>406623082</v>
      </c>
    </row>
    <row r="10" spans="1:10" ht="12" customHeight="1" x14ac:dyDescent="0.25">
      <c r="A10" s="2" t="str">
        <f>"Jan "&amp;RIGHT(A6,4)</f>
        <v>Jan 2025</v>
      </c>
      <c r="B10" s="11">
        <v>20866295.276500002</v>
      </c>
      <c r="C10" s="11">
        <v>851975.36219999997</v>
      </c>
      <c r="D10" s="11">
        <v>8207005.1130999997</v>
      </c>
      <c r="E10" s="11">
        <v>29818885.652399998</v>
      </c>
      <c r="F10" s="11">
        <v>326692918</v>
      </c>
      <c r="G10" s="11">
        <v>13423164</v>
      </c>
      <c r="H10" s="11">
        <v>129304180</v>
      </c>
      <c r="I10" s="34">
        <v>81728</v>
      </c>
      <c r="J10" s="11">
        <v>469501990</v>
      </c>
    </row>
    <row r="11" spans="1:10" ht="12" customHeight="1" x14ac:dyDescent="0.25">
      <c r="A11" s="2" t="str">
        <f>"Feb "&amp;RIGHT(A6,4)</f>
        <v>Feb 2025</v>
      </c>
      <c r="B11" s="11">
        <v>21121243.783199999</v>
      </c>
      <c r="C11" s="11">
        <v>845538.87199999997</v>
      </c>
      <c r="D11" s="11">
        <v>7957120.3141000001</v>
      </c>
      <c r="E11" s="11">
        <v>29991233.0097</v>
      </c>
      <c r="F11" s="11">
        <v>338226272</v>
      </c>
      <c r="G11" s="11">
        <v>13497650</v>
      </c>
      <c r="H11" s="11">
        <v>127022457</v>
      </c>
      <c r="I11" s="11">
        <v>4451</v>
      </c>
      <c r="J11" s="11">
        <v>478750830</v>
      </c>
    </row>
    <row r="12" spans="1:10" ht="12" customHeight="1" x14ac:dyDescent="0.25">
      <c r="A12" s="2" t="str">
        <f>"Mar "&amp;RIGHT(A6,4)</f>
        <v>Mar 2025</v>
      </c>
      <c r="B12" s="11">
        <v>21027157.761100002</v>
      </c>
      <c r="C12" s="11">
        <v>823571.8456</v>
      </c>
      <c r="D12" s="11">
        <v>8020894.6254000003</v>
      </c>
      <c r="E12" s="11">
        <v>29870048.543699998</v>
      </c>
      <c r="F12" s="11">
        <v>343894458</v>
      </c>
      <c r="G12" s="11">
        <v>13472988</v>
      </c>
      <c r="H12" s="11">
        <v>131215531</v>
      </c>
      <c r="I12" s="11">
        <v>21734</v>
      </c>
      <c r="J12" s="11">
        <v>488604711</v>
      </c>
    </row>
    <row r="13" spans="1:10" ht="12" customHeight="1" x14ac:dyDescent="0.25">
      <c r="A13" s="2" t="str">
        <f>"Apr "&amp;RIGHT(A6,4)</f>
        <v>Apr 2025</v>
      </c>
      <c r="B13" s="11">
        <v>21347319.3739</v>
      </c>
      <c r="C13" s="11">
        <v>850856.53630000004</v>
      </c>
      <c r="D13" s="11">
        <v>8038165.2163000004</v>
      </c>
      <c r="E13" s="11">
        <v>30248748.651500002</v>
      </c>
      <c r="F13" s="11">
        <v>370837532</v>
      </c>
      <c r="G13" s="11">
        <v>14772453</v>
      </c>
      <c r="H13" s="11">
        <v>139557508</v>
      </c>
      <c r="I13" s="11">
        <v>3863</v>
      </c>
      <c r="J13" s="11">
        <v>525171356</v>
      </c>
    </row>
    <row r="14" spans="1:10" ht="12" customHeight="1" x14ac:dyDescent="0.25">
      <c r="A14" s="2" t="str">
        <f>"May "&amp;RIGHT(A6,4)</f>
        <v>May 2025</v>
      </c>
      <c r="B14" s="11">
        <v>20240188.080899999</v>
      </c>
      <c r="C14" s="11">
        <v>747571.54020000005</v>
      </c>
      <c r="D14" s="11">
        <v>7692787.0740999999</v>
      </c>
      <c r="E14" s="11">
        <v>28697025.889899999</v>
      </c>
      <c r="F14" s="11">
        <v>354709055</v>
      </c>
      <c r="G14" s="11">
        <v>13126576</v>
      </c>
      <c r="H14" s="11">
        <v>135077312</v>
      </c>
      <c r="I14" s="11">
        <v>446998</v>
      </c>
      <c r="J14" s="11">
        <v>503359941</v>
      </c>
    </row>
    <row r="15" spans="1:10" ht="12" customHeight="1" x14ac:dyDescent="0.25">
      <c r="A15" s="2" t="str">
        <f>"Jun "&amp;RIGHT(A6,4)</f>
        <v>Jun 2025</v>
      </c>
      <c r="B15" s="11">
        <v>7301788.6677000001</v>
      </c>
      <c r="C15" s="11">
        <v>182270.04149999999</v>
      </c>
      <c r="D15" s="11">
        <v>2673006.0030999999</v>
      </c>
      <c r="E15" s="11">
        <v>11654335.4911</v>
      </c>
      <c r="F15" s="11">
        <v>67768405</v>
      </c>
      <c r="G15" s="11">
        <v>1668845</v>
      </c>
      <c r="H15" s="11">
        <v>24473757</v>
      </c>
      <c r="I15" s="11">
        <v>14610355</v>
      </c>
      <c r="J15" s="11">
        <v>108521362</v>
      </c>
    </row>
    <row r="16" spans="1:10" ht="12" customHeight="1" x14ac:dyDescent="0.25">
      <c r="A16" s="2" t="str">
        <f>"Jul "&amp;RIGHT(A6,4)</f>
        <v>Jul 2025</v>
      </c>
      <c r="B16" s="11">
        <v>975765.83990000002</v>
      </c>
      <c r="C16" s="11">
        <v>16579.3887</v>
      </c>
      <c r="D16" s="11">
        <v>169174.74460000001</v>
      </c>
      <c r="E16" s="11">
        <v>1906389.4280999999</v>
      </c>
      <c r="F16" s="11">
        <v>9681348</v>
      </c>
      <c r="G16" s="11">
        <v>157018</v>
      </c>
      <c r="H16" s="11">
        <v>1602199</v>
      </c>
      <c r="I16" s="11">
        <v>8496910</v>
      </c>
      <c r="J16" s="11">
        <v>19937475</v>
      </c>
    </row>
    <row r="17" spans="1:10" ht="12" customHeight="1" x14ac:dyDescent="0.25">
      <c r="A17" s="2" t="str">
        <f>"Aug "&amp;RIGHT(A6,4)</f>
        <v>Aug 2025</v>
      </c>
      <c r="B17" s="11">
        <v>16336357.1062</v>
      </c>
      <c r="C17" s="11">
        <v>653729.23659999995</v>
      </c>
      <c r="D17" s="11">
        <v>5018861.7987000002</v>
      </c>
      <c r="E17" s="11">
        <v>22441634.3037</v>
      </c>
      <c r="F17" s="11">
        <v>205775137</v>
      </c>
      <c r="G17" s="11">
        <v>8078801</v>
      </c>
      <c r="H17" s="11">
        <v>62023210</v>
      </c>
      <c r="I17" s="11">
        <v>612563</v>
      </c>
      <c r="J17" s="11">
        <v>276489711</v>
      </c>
    </row>
    <row r="18" spans="1:10" ht="12" customHeight="1" x14ac:dyDescent="0.25">
      <c r="A18" s="2" t="str">
        <f>"Sep "&amp;RIGHT(A6,4)</f>
        <v>Sep 2025</v>
      </c>
      <c r="B18" s="11">
        <v>21342655.5328</v>
      </c>
      <c r="C18" s="11">
        <v>876853.65249999997</v>
      </c>
      <c r="D18" s="11">
        <v>7833329.8461999996</v>
      </c>
      <c r="E18" s="11">
        <v>30032087.3785</v>
      </c>
      <c r="F18" s="11">
        <v>403824870</v>
      </c>
      <c r="G18" s="11">
        <v>16609542</v>
      </c>
      <c r="H18" s="11">
        <v>148380543</v>
      </c>
      <c r="I18" s="11">
        <v>5960</v>
      </c>
      <c r="J18" s="11">
        <v>568820915</v>
      </c>
    </row>
    <row r="19" spans="1:10" ht="12" customHeight="1" x14ac:dyDescent="0.25">
      <c r="A19" s="12" t="s">
        <v>55</v>
      </c>
      <c r="B19" s="13">
        <v>21096000.388</v>
      </c>
      <c r="C19" s="13">
        <v>843502.30759999994</v>
      </c>
      <c r="D19" s="13">
        <v>8065120.3718999997</v>
      </c>
      <c r="E19" s="13">
        <v>29988052.259300001</v>
      </c>
      <c r="F19" s="13">
        <v>3422344118</v>
      </c>
      <c r="G19" s="13">
        <v>135528538</v>
      </c>
      <c r="H19" s="13">
        <v>1288616520</v>
      </c>
      <c r="I19" s="13">
        <v>24410689</v>
      </c>
      <c r="J19" s="13">
        <v>4870899865</v>
      </c>
    </row>
    <row r="20" spans="1:10" ht="12" customHeight="1" x14ac:dyDescent="0.25">
      <c r="A20" s="14" t="s">
        <v>419</v>
      </c>
      <c r="B20" s="15">
        <v>21065168.494899999</v>
      </c>
      <c r="C20" s="15">
        <v>839333.38950000005</v>
      </c>
      <c r="D20" s="15">
        <v>8094094.1876999997</v>
      </c>
      <c r="E20" s="15">
        <v>29982547.869399998</v>
      </c>
      <c r="F20" s="15">
        <v>2735294358</v>
      </c>
      <c r="G20" s="15">
        <v>109014332</v>
      </c>
      <c r="H20" s="15">
        <v>1052136811</v>
      </c>
      <c r="I20" s="15">
        <v>684901</v>
      </c>
      <c r="J20" s="15">
        <v>3897130402</v>
      </c>
    </row>
    <row r="21" spans="1:10" ht="12" customHeight="1" x14ac:dyDescent="0.25">
      <c r="A21" s="3" t="str">
        <f>"FY "&amp;RIGHT(A6,4)+1</f>
        <v>FY 2026</v>
      </c>
    </row>
    <row r="22" spans="1:10" ht="12" customHeight="1" x14ac:dyDescent="0.25">
      <c r="A22" s="2" t="str">
        <f>"Oct "&amp;RIGHT(A6,4)</f>
        <v>Oct 2025</v>
      </c>
      <c r="B22" s="11">
        <v>21264569.744899999</v>
      </c>
      <c r="C22" s="11">
        <v>839929.39809999999</v>
      </c>
      <c r="D22" s="11">
        <v>8238117.9091999996</v>
      </c>
      <c r="E22" s="11">
        <v>30335017.2599</v>
      </c>
      <c r="F22" s="11">
        <v>403740797</v>
      </c>
      <c r="G22" s="11">
        <v>15956494</v>
      </c>
      <c r="H22" s="11">
        <v>156503010</v>
      </c>
      <c r="I22" s="11">
        <v>21704</v>
      </c>
      <c r="J22" s="11">
        <v>576222005</v>
      </c>
    </row>
    <row r="23" spans="1:10" ht="12" customHeight="1" x14ac:dyDescent="0.25">
      <c r="A23" s="2" t="str">
        <f>"Nov "&amp;RIGHT(A6,4)</f>
        <v>Nov 2025</v>
      </c>
      <c r="B23" s="11">
        <v>21119392.596999999</v>
      </c>
      <c r="C23" s="11">
        <v>854679.51690000005</v>
      </c>
      <c r="D23" s="11">
        <v>8216200.3931</v>
      </c>
      <c r="E23" s="11">
        <v>30112477.885600001</v>
      </c>
      <c r="F23" s="11">
        <v>295057001</v>
      </c>
      <c r="G23" s="11">
        <v>11984792</v>
      </c>
      <c r="H23" s="11">
        <v>115212136</v>
      </c>
      <c r="I23" s="11">
        <v>0</v>
      </c>
      <c r="J23" s="11">
        <v>422253929</v>
      </c>
    </row>
    <row r="24" spans="1:10" ht="12" customHeight="1" x14ac:dyDescent="0.25">
      <c r="A24" s="2" t="str">
        <f>"Dec "&amp;RIGHT(A6,4)</f>
        <v>Dec 2025</v>
      </c>
      <c r="B24" s="11">
        <v>20579495.771600001</v>
      </c>
      <c r="C24" s="11">
        <v>827279.47820000001</v>
      </c>
      <c r="D24" s="11">
        <v>7994034.6265000002</v>
      </c>
      <c r="E24" s="11">
        <v>29420586.8391</v>
      </c>
      <c r="F24" s="11">
        <v>281228350</v>
      </c>
      <c r="G24" s="11">
        <v>11312266</v>
      </c>
      <c r="H24" s="11">
        <v>109310878</v>
      </c>
      <c r="I24" s="11">
        <v>222114</v>
      </c>
      <c r="J24" s="11">
        <v>402073608</v>
      </c>
    </row>
    <row r="25" spans="1:10" ht="12" customHeight="1" x14ac:dyDescent="0.25">
      <c r="A25" s="2" t="str">
        <f>"Jan "&amp;RIGHT(A6,4)+1</f>
        <v>Jan 2026</v>
      </c>
      <c r="B25" s="11">
        <v>20565916.731400002</v>
      </c>
      <c r="C25" s="11">
        <v>830709.63150000002</v>
      </c>
      <c r="D25" s="11">
        <v>8054245.3453000002</v>
      </c>
      <c r="E25" s="11">
        <v>29430436.8928</v>
      </c>
      <c r="F25" s="11">
        <v>312374686</v>
      </c>
      <c r="G25" s="11">
        <v>12650005</v>
      </c>
      <c r="H25" s="11">
        <v>122649648</v>
      </c>
      <c r="I25" s="11">
        <v>79492</v>
      </c>
      <c r="J25" s="11">
        <v>447753831</v>
      </c>
    </row>
    <row r="26" spans="1:10" ht="12" customHeight="1" x14ac:dyDescent="0.25">
      <c r="A26" s="2" t="str">
        <f>"Feb "&amp;RIGHT(A6,4)+1</f>
        <v>Feb 2026</v>
      </c>
      <c r="B26" s="11">
        <v>20769834.101399999</v>
      </c>
      <c r="C26" s="11">
        <v>849604.54390000005</v>
      </c>
      <c r="D26" s="11">
        <v>7946344.9645999996</v>
      </c>
      <c r="E26" s="11">
        <v>29545763.754099999</v>
      </c>
      <c r="F26" s="11">
        <v>333046589</v>
      </c>
      <c r="G26" s="11">
        <v>13642121</v>
      </c>
      <c r="H26" s="11">
        <v>127594656</v>
      </c>
      <c r="I26" s="11">
        <v>16955</v>
      </c>
      <c r="J26" s="11">
        <v>474300321</v>
      </c>
    </row>
    <row r="27" spans="1:10" ht="12" customHeight="1" x14ac:dyDescent="0.25">
      <c r="A27" s="2" t="str">
        <f>"Mar "&amp;RIGHT(A6,4)+1</f>
        <v>Mar 2026</v>
      </c>
      <c r="B27" s="11">
        <v>20572958.435899999</v>
      </c>
      <c r="C27" s="11">
        <v>804569.67920000001</v>
      </c>
      <c r="D27" s="11">
        <v>7919982.8589000003</v>
      </c>
      <c r="E27" s="11">
        <v>29291675.2962</v>
      </c>
      <c r="F27" s="11">
        <v>353732507</v>
      </c>
      <c r="G27" s="11">
        <v>13841340</v>
      </c>
      <c r="H27" s="11">
        <v>136250692</v>
      </c>
      <c r="I27" s="11">
        <v>23752</v>
      </c>
      <c r="J27" s="11">
        <v>503848291</v>
      </c>
    </row>
    <row r="28" spans="1:10" ht="12" customHeight="1" x14ac:dyDescent="0.25">
      <c r="A28" s="2" t="str">
        <f>"Apr "&amp;RIGHT(A6,4)+1</f>
        <v>Apr 2026</v>
      </c>
      <c r="B28" s="11">
        <v>20875889.635600001</v>
      </c>
      <c r="C28" s="11">
        <v>851422.48179999995</v>
      </c>
      <c r="D28" s="11">
        <v>7937985.3095000004</v>
      </c>
      <c r="E28" s="11">
        <v>29668799.352899998</v>
      </c>
      <c r="F28" s="11">
        <v>363830815</v>
      </c>
      <c r="G28" s="11">
        <v>14837128</v>
      </c>
      <c r="H28" s="11">
        <v>138329568</v>
      </c>
      <c r="I28" s="11">
        <v>4997</v>
      </c>
      <c r="J28" s="11">
        <v>517002508</v>
      </c>
    </row>
    <row r="29" spans="1:10" ht="12" customHeight="1" x14ac:dyDescent="0.25">
      <c r="A29" s="2" t="str">
        <f>"May "&amp;RIGHT(A6,4)+1</f>
        <v>May 2026</v>
      </c>
      <c r="B29" s="11">
        <v>19839979.0847</v>
      </c>
      <c r="C29" s="11">
        <v>746355.83750000002</v>
      </c>
      <c r="D29" s="11">
        <v>7689694.6880999999</v>
      </c>
      <c r="E29" s="11">
        <v>28299000</v>
      </c>
      <c r="F29" s="11">
        <v>331067665</v>
      </c>
      <c r="G29" s="11">
        <v>12486845</v>
      </c>
      <c r="H29" s="11">
        <v>128651805</v>
      </c>
      <c r="I29" s="11">
        <v>491440</v>
      </c>
      <c r="J29" s="11">
        <v>472697755</v>
      </c>
    </row>
    <row r="30" spans="1:10" ht="12" customHeight="1" x14ac:dyDescent="0.25">
      <c r="A30" s="2" t="str">
        <f>"Jun "&amp;RIGHT(A6,4)+1</f>
        <v>Jun 2026</v>
      </c>
      <c r="B30" s="11" t="s">
        <v>417</v>
      </c>
      <c r="C30" s="11" t="s">
        <v>417</v>
      </c>
      <c r="D30" s="11" t="s">
        <v>417</v>
      </c>
      <c r="E30" s="11" t="s">
        <v>417</v>
      </c>
      <c r="F30" s="11" t="s">
        <v>417</v>
      </c>
      <c r="G30" s="11" t="s">
        <v>417</v>
      </c>
      <c r="H30" s="11" t="s">
        <v>417</v>
      </c>
      <c r="I30" s="11" t="s">
        <v>417</v>
      </c>
      <c r="J30" s="11" t="s">
        <v>417</v>
      </c>
    </row>
    <row r="31" spans="1:10" ht="12" customHeight="1" x14ac:dyDescent="0.25">
      <c r="A31" s="2" t="str">
        <f>"Jul "&amp;RIGHT(A6,4)+1</f>
        <v>Jul 2026</v>
      </c>
      <c r="B31" s="11" t="s">
        <v>417</v>
      </c>
      <c r="C31" s="11" t="s">
        <v>417</v>
      </c>
      <c r="D31" s="11" t="s">
        <v>417</v>
      </c>
      <c r="E31" s="11" t="s">
        <v>417</v>
      </c>
      <c r="F31" s="11" t="s">
        <v>417</v>
      </c>
      <c r="G31" s="11" t="s">
        <v>417</v>
      </c>
      <c r="H31" s="11" t="s">
        <v>417</v>
      </c>
      <c r="I31" s="11" t="s">
        <v>417</v>
      </c>
      <c r="J31" s="11" t="s">
        <v>417</v>
      </c>
    </row>
    <row r="32" spans="1:10" ht="12" customHeight="1" x14ac:dyDescent="0.25">
      <c r="A32" s="2" t="str">
        <f>"Aug "&amp;RIGHT(A6,4)+1</f>
        <v>Aug 2026</v>
      </c>
      <c r="B32" s="11" t="s">
        <v>417</v>
      </c>
      <c r="C32" s="11" t="s">
        <v>417</v>
      </c>
      <c r="D32" s="11" t="s">
        <v>417</v>
      </c>
      <c r="E32" s="11" t="s">
        <v>417</v>
      </c>
      <c r="F32" s="11" t="s">
        <v>417</v>
      </c>
      <c r="G32" s="11" t="s">
        <v>417</v>
      </c>
      <c r="H32" s="11" t="s">
        <v>417</v>
      </c>
      <c r="I32" s="11" t="s">
        <v>417</v>
      </c>
      <c r="J32" s="11" t="s">
        <v>417</v>
      </c>
    </row>
    <row r="33" spans="1:10" ht="12" customHeight="1" x14ac:dyDescent="0.25">
      <c r="A33" s="2" t="str">
        <f>"Sep "&amp;RIGHT(A6,4)+1</f>
        <v>Sep 2026</v>
      </c>
      <c r="B33" s="11" t="s">
        <v>417</v>
      </c>
      <c r="C33" s="11" t="s">
        <v>417</v>
      </c>
      <c r="D33" s="11" t="s">
        <v>417</v>
      </c>
      <c r="E33" s="11" t="s">
        <v>417</v>
      </c>
      <c r="F33" s="11" t="s">
        <v>417</v>
      </c>
      <c r="G33" s="11" t="s">
        <v>417</v>
      </c>
      <c r="H33" s="11" t="s">
        <v>417</v>
      </c>
      <c r="I33" s="11" t="s">
        <v>417</v>
      </c>
      <c r="J33" s="11" t="s">
        <v>417</v>
      </c>
    </row>
    <row r="34" spans="1:10" ht="12" customHeight="1" x14ac:dyDescent="0.25">
      <c r="A34" s="12" t="s">
        <v>55</v>
      </c>
      <c r="B34" s="13">
        <v>20698504.512800001</v>
      </c>
      <c r="C34" s="13">
        <v>825568.82090000005</v>
      </c>
      <c r="D34" s="13">
        <v>7999575.7619000003</v>
      </c>
      <c r="E34" s="13">
        <v>29512969.660100002</v>
      </c>
      <c r="F34" s="13">
        <v>2674078410</v>
      </c>
      <c r="G34" s="13">
        <v>106710991</v>
      </c>
      <c r="H34" s="13">
        <v>1034502393</v>
      </c>
      <c r="I34" s="13">
        <v>860454</v>
      </c>
      <c r="J34" s="13">
        <v>3816152248</v>
      </c>
    </row>
    <row r="35" spans="1:10" ht="12" customHeight="1" x14ac:dyDescent="0.25">
      <c r="A35" s="14" t="str">
        <f>"Total "&amp;MID(A20,7,LEN(A20)-13)&amp;" Months"</f>
        <v>Total 8 Months</v>
      </c>
      <c r="B35" s="15">
        <v>20698504.512800001</v>
      </c>
      <c r="C35" s="15">
        <v>825568.82090000005</v>
      </c>
      <c r="D35" s="15">
        <v>7999575.7619000003</v>
      </c>
      <c r="E35" s="15">
        <v>29512969.660100002</v>
      </c>
      <c r="F35" s="15">
        <v>2674078410</v>
      </c>
      <c r="G35" s="15">
        <v>106710991</v>
      </c>
      <c r="H35" s="15">
        <v>1034502393</v>
      </c>
      <c r="I35" s="15">
        <v>860454</v>
      </c>
      <c r="J35" s="15">
        <v>3816152248</v>
      </c>
    </row>
    <row r="36" spans="1:10" ht="12" customHeight="1" x14ac:dyDescent="0.25">
      <c r="A36" s="78"/>
      <c r="B36" s="78"/>
      <c r="C36" s="78"/>
      <c r="D36" s="78"/>
      <c r="E36" s="78"/>
      <c r="F36" s="78"/>
      <c r="G36" s="78"/>
      <c r="H36" s="78"/>
      <c r="I36" s="78"/>
      <c r="J36" s="78"/>
    </row>
    <row r="37" spans="1:10" ht="73.5" customHeight="1" x14ac:dyDescent="0.25">
      <c r="A37" s="89" t="s">
        <v>421</v>
      </c>
      <c r="B37" s="89"/>
      <c r="C37" s="89"/>
      <c r="D37" s="89"/>
      <c r="E37" s="89"/>
      <c r="F37" s="89"/>
      <c r="G37" s="89"/>
      <c r="H37" s="89"/>
      <c r="I37" s="89"/>
      <c r="J37" s="89"/>
    </row>
  </sheetData>
  <mergeCells count="8">
    <mergeCell ref="B5:J5"/>
    <mergeCell ref="A36:J36"/>
    <mergeCell ref="A37:J37"/>
    <mergeCell ref="A3:A4"/>
    <mergeCell ref="A1:H1"/>
    <mergeCell ref="A2:H2"/>
    <mergeCell ref="B3:E3"/>
    <mergeCell ref="F3:J3"/>
  </mergeCells>
  <phoneticPr fontId="0" type="noConversion"/>
  <pageMargins left="0.75" right="0.5" top="0.75" bottom="0.5" header="0.5" footer="0.25"/>
  <pageSetup orientation="landscape"/>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I37"/>
  <sheetViews>
    <sheetView showGridLines="0" workbookViewId="0">
      <selection sqref="A1:G1"/>
    </sheetView>
  </sheetViews>
  <sheetFormatPr defaultRowHeight="13.2" x14ac:dyDescent="0.25"/>
  <cols>
    <col min="1" max="1" width="11.44140625" customWidth="1"/>
    <col min="2" max="2" width="12.21875" customWidth="1"/>
    <col min="3" max="3" width="13" customWidth="1"/>
    <col min="4" max="5" width="11.44140625" customWidth="1"/>
    <col min="6" max="6" width="13.21875" customWidth="1"/>
    <col min="7" max="7" width="13.44140625" customWidth="1"/>
    <col min="8" max="8" width="11.44140625" customWidth="1"/>
    <col min="9" max="9" width="13.5546875" bestFit="1" customWidth="1"/>
  </cols>
  <sheetData>
    <row r="1" spans="1:9" ht="12" customHeight="1" x14ac:dyDescent="0.25">
      <c r="A1" s="79" t="s">
        <v>439</v>
      </c>
      <c r="B1" s="79"/>
      <c r="C1" s="79"/>
      <c r="D1" s="79"/>
      <c r="E1" s="79"/>
      <c r="F1" s="79"/>
      <c r="G1" s="79"/>
      <c r="H1" s="75">
        <v>46248</v>
      </c>
    </row>
    <row r="2" spans="1:9" ht="12" customHeight="1" x14ac:dyDescent="0.25">
      <c r="A2" s="81" t="s">
        <v>81</v>
      </c>
      <c r="B2" s="81"/>
      <c r="C2" s="81"/>
      <c r="D2" s="81"/>
      <c r="E2" s="81"/>
      <c r="F2" s="81"/>
      <c r="G2" s="81"/>
      <c r="H2" s="1"/>
    </row>
    <row r="3" spans="1:9" ht="24" customHeight="1" x14ac:dyDescent="0.25">
      <c r="A3" s="83" t="s">
        <v>50</v>
      </c>
      <c r="B3" s="85" t="s">
        <v>198</v>
      </c>
      <c r="C3" s="85" t="s">
        <v>82</v>
      </c>
      <c r="D3" s="85" t="s">
        <v>423</v>
      </c>
      <c r="E3" s="85" t="s">
        <v>394</v>
      </c>
      <c r="F3" s="85" t="s">
        <v>401</v>
      </c>
      <c r="G3" s="85" t="s">
        <v>83</v>
      </c>
      <c r="H3" s="90" t="s">
        <v>424</v>
      </c>
    </row>
    <row r="4" spans="1:9" ht="24" customHeight="1" x14ac:dyDescent="0.25">
      <c r="A4" s="84"/>
      <c r="B4" s="86"/>
      <c r="C4" s="86"/>
      <c r="D4" s="86"/>
      <c r="E4" s="86"/>
      <c r="F4" s="86"/>
      <c r="G4" s="86"/>
      <c r="H4" s="87"/>
    </row>
    <row r="5" spans="1:9" ht="12" customHeight="1" x14ac:dyDescent="0.25">
      <c r="A5" s="1"/>
      <c r="B5" s="78" t="str">
        <f>REPT("-",80)&amp;" Number "&amp;REPT("-",150)</f>
        <v>-------------------------------------------------------------------------------- Number ------------------------------------------------------------------------------------------------------------------------------------------------------</v>
      </c>
      <c r="C5" s="78"/>
      <c r="D5" s="78"/>
      <c r="E5" s="78"/>
      <c r="F5" s="78"/>
      <c r="G5" s="78"/>
      <c r="H5" s="78"/>
    </row>
    <row r="6" spans="1:9" ht="12" customHeight="1" x14ac:dyDescent="0.25">
      <c r="A6" s="3" t="s">
        <v>418</v>
      </c>
    </row>
    <row r="7" spans="1:9" ht="12" customHeight="1" x14ac:dyDescent="0.25">
      <c r="A7" s="2" t="str">
        <f>"Oct "&amp;RIGHT(A6,4)-1</f>
        <v>Oct 2024</v>
      </c>
      <c r="B7" s="11">
        <v>398928154</v>
      </c>
      <c r="C7" s="11">
        <v>579293190</v>
      </c>
      <c r="D7" s="11">
        <v>28454637</v>
      </c>
      <c r="E7" s="16">
        <v>20.360199999999999</v>
      </c>
      <c r="F7" s="11">
        <v>17765648</v>
      </c>
      <c r="G7" s="11">
        <v>18872675</v>
      </c>
      <c r="H7" s="11">
        <v>1312989</v>
      </c>
      <c r="I7" s="74"/>
    </row>
    <row r="8" spans="1:9" ht="12" customHeight="1" x14ac:dyDescent="0.25">
      <c r="A8" s="2" t="str">
        <f>"Nov "&amp;RIGHT(A6,4)-1</f>
        <v>Nov 2024</v>
      </c>
      <c r="B8" s="11">
        <v>306771464</v>
      </c>
      <c r="C8" s="11">
        <v>445825302</v>
      </c>
      <c r="D8" s="11">
        <v>28274131</v>
      </c>
      <c r="E8" s="16">
        <v>15.7751</v>
      </c>
      <c r="F8" s="11">
        <v>14405138</v>
      </c>
      <c r="G8" s="11">
        <v>15306554</v>
      </c>
      <c r="H8" s="11">
        <v>1389190</v>
      </c>
      <c r="I8" s="74"/>
    </row>
    <row r="9" spans="1:9" ht="12" customHeight="1" x14ac:dyDescent="0.25">
      <c r="A9" s="2" t="str">
        <f>"Dec "&amp;RIGHT(A6,4)-1</f>
        <v>Dec 2024</v>
      </c>
      <c r="B9" s="11">
        <v>280678458</v>
      </c>
      <c r="C9" s="11">
        <v>406623082</v>
      </c>
      <c r="D9" s="11">
        <v>27845559</v>
      </c>
      <c r="E9" s="16">
        <v>14.6038</v>
      </c>
      <c r="F9" s="11">
        <v>13615353</v>
      </c>
      <c r="G9" s="11">
        <v>14453391</v>
      </c>
      <c r="H9" s="11">
        <v>1406789</v>
      </c>
      <c r="I9" s="74"/>
    </row>
    <row r="10" spans="1:9" ht="12" customHeight="1" x14ac:dyDescent="0.25">
      <c r="A10" s="2" t="str">
        <f>"Jan "&amp;RIGHT(A6,4)</f>
        <v>Jan 2025</v>
      </c>
      <c r="B10" s="11">
        <v>320168765</v>
      </c>
      <c r="C10" s="11">
        <v>469501990</v>
      </c>
      <c r="D10" s="11">
        <v>27642107</v>
      </c>
      <c r="E10" s="16">
        <v>16.996099999999998</v>
      </c>
      <c r="F10" s="11">
        <v>15962114</v>
      </c>
      <c r="G10" s="11">
        <v>16947131</v>
      </c>
      <c r="H10" s="11">
        <v>1362798</v>
      </c>
      <c r="I10" s="74"/>
    </row>
    <row r="11" spans="1:9" ht="12" customHeight="1" x14ac:dyDescent="0.25">
      <c r="A11" s="2" t="str">
        <f>"Feb "&amp;RIGHT(A6,4)</f>
        <v>Feb 2025</v>
      </c>
      <c r="B11" s="11">
        <v>334571546</v>
      </c>
      <c r="C11" s="11">
        <v>478750830</v>
      </c>
      <c r="D11" s="11">
        <v>27801873</v>
      </c>
      <c r="E11" s="16">
        <v>17.220500000000001</v>
      </c>
      <c r="F11" s="11">
        <v>16282995</v>
      </c>
      <c r="G11" s="11">
        <v>17417581</v>
      </c>
      <c r="H11" s="11">
        <v>1366335</v>
      </c>
      <c r="I11" s="74"/>
    </row>
    <row r="12" spans="1:9" ht="12" customHeight="1" x14ac:dyDescent="0.25">
      <c r="A12" s="2" t="str">
        <f>"Mar "&amp;RIGHT(A6,4)</f>
        <v>Mar 2025</v>
      </c>
      <c r="B12" s="11">
        <v>336857936</v>
      </c>
      <c r="C12" s="11">
        <v>488604711</v>
      </c>
      <c r="D12" s="11">
        <v>27689535</v>
      </c>
      <c r="E12" s="16">
        <v>17.647500000000001</v>
      </c>
      <c r="F12" s="11">
        <v>17320679</v>
      </c>
      <c r="G12" s="11">
        <v>18389026</v>
      </c>
      <c r="H12" s="11">
        <v>1436004</v>
      </c>
      <c r="I12" s="74"/>
    </row>
    <row r="13" spans="1:9" ht="12" customHeight="1" x14ac:dyDescent="0.25">
      <c r="A13" s="2" t="str">
        <f>"Apr "&amp;RIGHT(A6,4)</f>
        <v>Apr 2025</v>
      </c>
      <c r="B13" s="11">
        <v>364558373</v>
      </c>
      <c r="C13" s="11">
        <v>525171356</v>
      </c>
      <c r="D13" s="11">
        <v>28040590</v>
      </c>
      <c r="E13" s="16">
        <v>18.729099999999999</v>
      </c>
      <c r="F13" s="11">
        <v>16982953</v>
      </c>
      <c r="G13" s="11">
        <v>17965044</v>
      </c>
      <c r="H13" s="11">
        <v>1461271</v>
      </c>
      <c r="I13" s="74"/>
    </row>
    <row r="14" spans="1:9" ht="12" customHeight="1" x14ac:dyDescent="0.25">
      <c r="A14" s="2" t="str">
        <f>"May "&amp;RIGHT(A6,4)</f>
        <v>May 2025</v>
      </c>
      <c r="B14" s="11">
        <v>345171507</v>
      </c>
      <c r="C14" s="11">
        <v>503359941</v>
      </c>
      <c r="D14" s="11">
        <v>26602143</v>
      </c>
      <c r="E14" s="16">
        <v>18.941700000000001</v>
      </c>
      <c r="F14" s="11">
        <v>15480942</v>
      </c>
      <c r="G14" s="11">
        <v>16454110</v>
      </c>
      <c r="H14" s="11">
        <v>1224581</v>
      </c>
      <c r="I14" s="74"/>
    </row>
    <row r="15" spans="1:9" ht="12" customHeight="1" x14ac:dyDescent="0.25">
      <c r="A15" s="2" t="str">
        <f>"Jun "&amp;RIGHT(A6,4)</f>
        <v>Jun 2025</v>
      </c>
      <c r="B15" s="11">
        <v>62276752</v>
      </c>
      <c r="C15" s="11">
        <v>108521362</v>
      </c>
      <c r="D15" s="11">
        <v>10803569</v>
      </c>
      <c r="E15" s="16">
        <v>9.8768999999999991</v>
      </c>
      <c r="F15" s="11">
        <v>4395128</v>
      </c>
      <c r="G15" s="11">
        <v>4932780</v>
      </c>
      <c r="H15" s="11">
        <v>611607</v>
      </c>
      <c r="I15" s="74"/>
    </row>
    <row r="16" spans="1:9" ht="12" customHeight="1" x14ac:dyDescent="0.25">
      <c r="A16" s="2" t="str">
        <f>"Jul "&amp;RIGHT(A6,4)</f>
        <v>Jul 2025</v>
      </c>
      <c r="B16" s="11">
        <v>9267216</v>
      </c>
      <c r="C16" s="11">
        <v>19937475</v>
      </c>
      <c r="D16" s="11">
        <v>1767223</v>
      </c>
      <c r="E16" s="16">
        <v>10.2165</v>
      </c>
      <c r="F16" s="11">
        <v>1728118</v>
      </c>
      <c r="G16" s="11">
        <v>1980559</v>
      </c>
      <c r="H16" s="11">
        <v>160377</v>
      </c>
      <c r="I16" s="74"/>
    </row>
    <row r="17" spans="1:9" ht="12" customHeight="1" x14ac:dyDescent="0.25">
      <c r="A17" s="2" t="str">
        <f>"Aug "&amp;RIGHT(A6,4)</f>
        <v>Aug 2025</v>
      </c>
      <c r="B17" s="11">
        <v>217571739</v>
      </c>
      <c r="C17" s="11">
        <v>276489711</v>
      </c>
      <c r="D17" s="11">
        <v>20803395</v>
      </c>
      <c r="E17" s="16">
        <v>13.331200000000001</v>
      </c>
      <c r="F17" s="11">
        <v>7819066</v>
      </c>
      <c r="G17" s="11">
        <v>8282333</v>
      </c>
      <c r="H17" s="11">
        <v>611134</v>
      </c>
      <c r="I17" s="74"/>
    </row>
    <row r="18" spans="1:9" ht="12" customHeight="1" x14ac:dyDescent="0.25">
      <c r="A18" s="2" t="str">
        <f>"Sep "&amp;RIGHT(A6,4)</f>
        <v>Sep 2025</v>
      </c>
      <c r="B18" s="11">
        <v>408779759</v>
      </c>
      <c r="C18" s="11">
        <v>568820915</v>
      </c>
      <c r="D18" s="11">
        <v>27839745</v>
      </c>
      <c r="E18" s="16">
        <v>20.433900000000001</v>
      </c>
      <c r="F18" s="11">
        <v>15935395</v>
      </c>
      <c r="G18" s="11">
        <v>16975587</v>
      </c>
      <c r="H18" s="11">
        <v>1259798</v>
      </c>
      <c r="I18" s="74"/>
    </row>
    <row r="19" spans="1:9" ht="12" customHeight="1" x14ac:dyDescent="0.25">
      <c r="A19" s="12" t="s">
        <v>55</v>
      </c>
      <c r="B19" s="13">
        <v>3385601669</v>
      </c>
      <c r="C19" s="13">
        <v>4870899865</v>
      </c>
      <c r="D19" s="13">
        <v>27798924.444444444</v>
      </c>
      <c r="E19" s="17">
        <v>170.5848</v>
      </c>
      <c r="F19" s="13">
        <v>157693529</v>
      </c>
      <c r="G19" s="13">
        <v>167976771</v>
      </c>
      <c r="H19" s="13">
        <v>1357750.5555555555</v>
      </c>
      <c r="I19" s="74"/>
    </row>
    <row r="20" spans="1:9" ht="12" customHeight="1" x14ac:dyDescent="0.25">
      <c r="A20" s="14" t="s">
        <v>419</v>
      </c>
      <c r="B20" s="15">
        <v>2687706203</v>
      </c>
      <c r="C20" s="15">
        <v>3897130402</v>
      </c>
      <c r="D20" s="15">
        <v>27793821.875</v>
      </c>
      <c r="E20" s="18">
        <v>140.274</v>
      </c>
      <c r="F20" s="15">
        <v>127815822</v>
      </c>
      <c r="G20" s="15">
        <v>135805512</v>
      </c>
      <c r="H20" s="15">
        <v>1369994.625</v>
      </c>
      <c r="I20" s="74"/>
    </row>
    <row r="21" spans="1:9" ht="12" customHeight="1" x14ac:dyDescent="0.25">
      <c r="A21" s="3" t="str">
        <f>"FY "&amp;RIGHT(A6,4)+1</f>
        <v>FY 2026</v>
      </c>
      <c r="I21" s="74"/>
    </row>
    <row r="22" spans="1:9" ht="12" customHeight="1" x14ac:dyDescent="0.25">
      <c r="A22" s="2" t="str">
        <f>"Oct "&amp;RIGHT(A6,4)</f>
        <v>Oct 2025</v>
      </c>
      <c r="B22" s="11">
        <v>394079990</v>
      </c>
      <c r="C22" s="11">
        <v>576222005</v>
      </c>
      <c r="D22" s="11">
        <v>28120561</v>
      </c>
      <c r="E22" s="16">
        <v>20.493400000000001</v>
      </c>
      <c r="F22" s="11">
        <v>17179025</v>
      </c>
      <c r="G22" s="11">
        <v>18214750</v>
      </c>
      <c r="H22" s="11">
        <v>1276434</v>
      </c>
      <c r="I22" s="74"/>
    </row>
    <row r="23" spans="1:9" ht="12" customHeight="1" x14ac:dyDescent="0.25">
      <c r="A23" s="2" t="str">
        <f>"Nov "&amp;RIGHT(A6,4)</f>
        <v>Nov 2025</v>
      </c>
      <c r="B23" s="11">
        <v>300280198</v>
      </c>
      <c r="C23" s="11">
        <v>422253929</v>
      </c>
      <c r="D23" s="11">
        <v>27914267</v>
      </c>
      <c r="E23" s="16">
        <v>15.126799999999999</v>
      </c>
      <c r="F23" s="11">
        <v>13909092</v>
      </c>
      <c r="G23" s="11">
        <v>14790563</v>
      </c>
      <c r="H23" s="11">
        <v>1382119</v>
      </c>
      <c r="I23" s="74"/>
    </row>
    <row r="24" spans="1:9" ht="12" customHeight="1" x14ac:dyDescent="0.25">
      <c r="A24" s="2" t="str">
        <f>"Dec "&amp;RIGHT(A6,4)</f>
        <v>Dec 2025</v>
      </c>
      <c r="B24" s="11">
        <v>285736916</v>
      </c>
      <c r="C24" s="11">
        <v>402073608</v>
      </c>
      <c r="D24" s="11">
        <v>27272884</v>
      </c>
      <c r="E24" s="16">
        <v>14.7509</v>
      </c>
      <c r="F24" s="11">
        <v>13896546</v>
      </c>
      <c r="G24" s="11">
        <v>14737946</v>
      </c>
      <c r="H24" s="11">
        <v>1296515</v>
      </c>
      <c r="I24" s="74"/>
    </row>
    <row r="25" spans="1:9" ht="12" customHeight="1" x14ac:dyDescent="0.25">
      <c r="A25" s="2" t="str">
        <f>"Jan "&amp;RIGHT(A6,4)+1</f>
        <v>Jan 2026</v>
      </c>
      <c r="B25" s="11">
        <v>316943599</v>
      </c>
      <c r="C25" s="11">
        <v>447753831</v>
      </c>
      <c r="D25" s="11">
        <v>27282015</v>
      </c>
      <c r="E25" s="16">
        <v>16.427099999999999</v>
      </c>
      <c r="F25" s="11">
        <v>15439690</v>
      </c>
      <c r="G25" s="11">
        <v>16407158</v>
      </c>
      <c r="H25" s="11">
        <v>1296320</v>
      </c>
      <c r="I25" s="74"/>
    </row>
    <row r="26" spans="1:9" ht="12" customHeight="1" x14ac:dyDescent="0.25">
      <c r="A26" s="2" t="str">
        <f>"Feb "&amp;RIGHT(A6,4)+1</f>
        <v>Feb 2026</v>
      </c>
      <c r="B26" s="11">
        <v>339441798</v>
      </c>
      <c r="C26" s="11">
        <v>474300321</v>
      </c>
      <c r="D26" s="11">
        <v>27388923</v>
      </c>
      <c r="E26" s="16">
        <v>17.3215</v>
      </c>
      <c r="F26" s="11">
        <v>15957909</v>
      </c>
      <c r="G26" s="11">
        <v>16895245</v>
      </c>
      <c r="H26" s="11">
        <v>1295950</v>
      </c>
      <c r="I26" s="74"/>
    </row>
    <row r="27" spans="1:9" ht="12" customHeight="1" x14ac:dyDescent="0.25">
      <c r="A27" s="2" t="str">
        <f>"Mar "&amp;RIGHT(A6,4)+1</f>
        <v>Mar 2026</v>
      </c>
      <c r="B27" s="11">
        <v>358414485</v>
      </c>
      <c r="C27" s="11">
        <v>503848291</v>
      </c>
      <c r="D27" s="11">
        <v>27153383</v>
      </c>
      <c r="E27" s="16">
        <v>18.558199999999999</v>
      </c>
      <c r="F27" s="11">
        <v>17533709</v>
      </c>
      <c r="G27" s="11">
        <v>18569041</v>
      </c>
      <c r="H27" s="11">
        <v>1371939</v>
      </c>
      <c r="I27" s="74"/>
    </row>
    <row r="28" spans="1:9" ht="12" customHeight="1" x14ac:dyDescent="0.25">
      <c r="A28" s="2" t="str">
        <f>"Apr "&amp;RIGHT(A6,4)+1</f>
        <v>Apr 2026</v>
      </c>
      <c r="B28" s="11">
        <v>369296769</v>
      </c>
      <c r="C28" s="11">
        <v>517002508</v>
      </c>
      <c r="D28" s="11">
        <v>27502977</v>
      </c>
      <c r="E28" s="16">
        <v>18.7986</v>
      </c>
      <c r="F28" s="11">
        <v>14928570</v>
      </c>
      <c r="G28" s="11">
        <v>17735003</v>
      </c>
      <c r="H28" s="11">
        <v>1297029</v>
      </c>
      <c r="I28" s="74"/>
    </row>
    <row r="29" spans="1:9" ht="12" customHeight="1" x14ac:dyDescent="0.25">
      <c r="A29" s="2" t="str">
        <f>"May "&amp;RIGHT(A6,4)+1</f>
        <v>May 2026</v>
      </c>
      <c r="B29" s="11">
        <v>332326650</v>
      </c>
      <c r="C29" s="11">
        <v>472697755</v>
      </c>
      <c r="D29" s="11">
        <v>26233173</v>
      </c>
      <c r="E29" s="16">
        <v>18.047899999999998</v>
      </c>
      <c r="F29" s="11">
        <v>12223192</v>
      </c>
      <c r="G29" s="11">
        <v>15330370</v>
      </c>
      <c r="H29" s="11">
        <v>1123782</v>
      </c>
      <c r="I29" s="74"/>
    </row>
    <row r="30" spans="1:9" ht="12" customHeight="1" x14ac:dyDescent="0.25">
      <c r="A30" s="2" t="str">
        <f>"Jun "&amp;RIGHT(A6,4)+1</f>
        <v>Jun 2026</v>
      </c>
      <c r="B30" s="11" t="s">
        <v>417</v>
      </c>
      <c r="C30" s="11" t="s">
        <v>417</v>
      </c>
      <c r="D30" s="11" t="s">
        <v>417</v>
      </c>
      <c r="E30" s="16" t="s">
        <v>417</v>
      </c>
      <c r="F30" s="11" t="s">
        <v>417</v>
      </c>
      <c r="G30" s="11" t="s">
        <v>417</v>
      </c>
      <c r="H30" s="11" t="s">
        <v>417</v>
      </c>
      <c r="I30" s="74"/>
    </row>
    <row r="31" spans="1:9" ht="12" customHeight="1" x14ac:dyDescent="0.25">
      <c r="A31" s="2" t="str">
        <f>"Jul "&amp;RIGHT(A6,4)+1</f>
        <v>Jul 2026</v>
      </c>
      <c r="B31" s="11" t="s">
        <v>417</v>
      </c>
      <c r="C31" s="11" t="s">
        <v>417</v>
      </c>
      <c r="D31" s="11" t="s">
        <v>417</v>
      </c>
      <c r="E31" s="16" t="s">
        <v>417</v>
      </c>
      <c r="F31" s="11" t="s">
        <v>417</v>
      </c>
      <c r="G31" s="11" t="s">
        <v>417</v>
      </c>
      <c r="H31" s="11" t="s">
        <v>417</v>
      </c>
      <c r="I31" s="74"/>
    </row>
    <row r="32" spans="1:9" ht="12" customHeight="1" x14ac:dyDescent="0.25">
      <c r="A32" s="2" t="str">
        <f>"Aug "&amp;RIGHT(A6,4)+1</f>
        <v>Aug 2026</v>
      </c>
      <c r="B32" s="11" t="s">
        <v>417</v>
      </c>
      <c r="C32" s="11" t="s">
        <v>417</v>
      </c>
      <c r="D32" s="11" t="s">
        <v>417</v>
      </c>
      <c r="E32" s="16" t="s">
        <v>417</v>
      </c>
      <c r="F32" s="11" t="s">
        <v>417</v>
      </c>
      <c r="G32" s="11" t="s">
        <v>417</v>
      </c>
      <c r="H32" s="11" t="s">
        <v>417</v>
      </c>
      <c r="I32" s="74"/>
    </row>
    <row r="33" spans="1:9" ht="12" customHeight="1" x14ac:dyDescent="0.25">
      <c r="A33" s="2" t="str">
        <f>"Sep "&amp;RIGHT(A6,4)+1</f>
        <v>Sep 2026</v>
      </c>
      <c r="B33" s="11" t="s">
        <v>417</v>
      </c>
      <c r="C33" s="11" t="s">
        <v>417</v>
      </c>
      <c r="D33" s="11" t="s">
        <v>417</v>
      </c>
      <c r="E33" s="16" t="s">
        <v>417</v>
      </c>
      <c r="F33" s="11" t="s">
        <v>417</v>
      </c>
      <c r="G33" s="11" t="s">
        <v>417</v>
      </c>
      <c r="H33" s="11" t="s">
        <v>417</v>
      </c>
      <c r="I33" s="74"/>
    </row>
    <row r="34" spans="1:9" ht="12" customHeight="1" x14ac:dyDescent="0.25">
      <c r="A34" s="12" t="s">
        <v>55</v>
      </c>
      <c r="B34" s="13">
        <v>2696520405</v>
      </c>
      <c r="C34" s="13">
        <v>3816152248</v>
      </c>
      <c r="D34" s="13">
        <v>27358522.875</v>
      </c>
      <c r="E34" s="17">
        <v>139.52440000000001</v>
      </c>
      <c r="F34" s="13">
        <v>121067733</v>
      </c>
      <c r="G34" s="13">
        <v>132680076</v>
      </c>
      <c r="H34" s="13">
        <v>1292511</v>
      </c>
      <c r="I34" s="74"/>
    </row>
    <row r="35" spans="1:9" ht="12" customHeight="1" x14ac:dyDescent="0.25">
      <c r="A35" s="14" t="str">
        <f>"Total "&amp;MID(A20,7,LEN(A20)-13)&amp;" Months"</f>
        <v>Total 8 Months</v>
      </c>
      <c r="B35" s="15">
        <v>2696520405</v>
      </c>
      <c r="C35" s="15">
        <v>3816152248</v>
      </c>
      <c r="D35" s="15">
        <v>27358522.875</v>
      </c>
      <c r="E35" s="18">
        <v>139.52440000000001</v>
      </c>
      <c r="F35" s="15">
        <v>121067733</v>
      </c>
      <c r="G35" s="15">
        <v>132680076</v>
      </c>
      <c r="H35" s="15">
        <v>1292511</v>
      </c>
      <c r="I35" s="74"/>
    </row>
    <row r="36" spans="1:9" ht="12" customHeight="1" x14ac:dyDescent="0.25">
      <c r="A36" s="78"/>
      <c r="B36" s="78"/>
      <c r="C36" s="78"/>
      <c r="D36" s="78"/>
      <c r="E36" s="78"/>
      <c r="F36" s="78"/>
      <c r="G36" s="78"/>
      <c r="H36" s="78"/>
    </row>
    <row r="37" spans="1:9" ht="101.55" customHeight="1" x14ac:dyDescent="0.25">
      <c r="A37" s="89" t="s">
        <v>426</v>
      </c>
      <c r="B37" s="89"/>
      <c r="C37" s="89"/>
      <c r="D37" s="89"/>
      <c r="E37" s="89"/>
      <c r="F37" s="89"/>
      <c r="G37" s="89"/>
      <c r="H37" s="89"/>
    </row>
  </sheetData>
  <mergeCells count="13">
    <mergeCell ref="A1:G1"/>
    <mergeCell ref="A2:G2"/>
    <mergeCell ref="G3:G4"/>
    <mergeCell ref="H3:H4"/>
    <mergeCell ref="B5:H5"/>
    <mergeCell ref="A36:H36"/>
    <mergeCell ref="A37:H37"/>
    <mergeCell ref="A3:A4"/>
    <mergeCell ref="B3:B4"/>
    <mergeCell ref="C3:C4"/>
    <mergeCell ref="D3:D4"/>
    <mergeCell ref="E3:E4"/>
    <mergeCell ref="F3:F4"/>
  </mergeCells>
  <phoneticPr fontId="0" type="noConversion"/>
  <pageMargins left="0.75" right="0.5" top="0.75" bottom="0.5" header="0.5" footer="0.25"/>
  <pageSetup orientation="landscape"/>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43</vt:i4>
      </vt:variant>
      <vt:variant>
        <vt:lpstr>Named Ranges</vt:lpstr>
      </vt:variant>
      <vt:variant>
        <vt:i4>2</vt:i4>
      </vt:variant>
    </vt:vector>
  </HeadingPairs>
  <TitlesOfParts>
    <vt:vector size="45" baseType="lpstr">
      <vt:lpstr>KDALL</vt:lpstr>
      <vt:lpstr>ToC</vt:lpstr>
      <vt:lpstr>FNS-$</vt:lpstr>
      <vt:lpstr>SNAP-$</vt:lpstr>
      <vt:lpstr>SNAP-$a</vt:lpstr>
      <vt:lpstr>NAP-$b</vt:lpstr>
      <vt:lpstr>Schools</vt:lpstr>
      <vt:lpstr>NSLP-P</vt:lpstr>
      <vt:lpstr>NSLP-M</vt:lpstr>
      <vt:lpstr>NSLP-$</vt:lpstr>
      <vt:lpstr>SBP-P</vt:lpstr>
      <vt:lpstr>SBP-M</vt:lpstr>
      <vt:lpstr>SBP-$</vt:lpstr>
      <vt:lpstr>CCCDCH-S</vt:lpstr>
      <vt:lpstr>CCC-C</vt:lpstr>
      <vt:lpstr>CCCDCH-M1</vt:lpstr>
      <vt:lpstr>CCCDCH-M2</vt:lpstr>
      <vt:lpstr>CCCDCH-M3</vt:lpstr>
      <vt:lpstr>CCCDCH-M4</vt:lpstr>
      <vt:lpstr>CCCDCH-M5</vt:lpstr>
      <vt:lpstr>CCCDCH-$</vt:lpstr>
      <vt:lpstr>ADC-M</vt:lpstr>
      <vt:lpstr>ADC-$</vt:lpstr>
      <vt:lpstr>CACFP-T</vt:lpstr>
      <vt:lpstr>SFSP-PM</vt:lpstr>
      <vt:lpstr>SFSP-$</vt:lpstr>
      <vt:lpstr>S-EBT-$</vt:lpstr>
      <vt:lpstr>CN-$</vt:lpstr>
      <vt:lpstr>CNFNS-T$</vt:lpstr>
      <vt:lpstr>SMP-M</vt:lpstr>
      <vt:lpstr>SMP-T</vt:lpstr>
      <vt:lpstr>WIC</vt:lpstr>
      <vt:lpstr>CSFP</vt:lpstr>
      <vt:lpstr>FDPIR</vt:lpstr>
      <vt:lpstr>COM-E1</vt:lpstr>
      <vt:lpstr>COM-E2</vt:lpstr>
      <vt:lpstr>COM-ET</vt:lpstr>
      <vt:lpstr>COM-X1</vt:lpstr>
      <vt:lpstr>COM-X2</vt:lpstr>
      <vt:lpstr>COM-T</vt:lpstr>
      <vt:lpstr>USDA-$1</vt:lpstr>
      <vt:lpstr>USDA-$2</vt:lpstr>
      <vt:lpstr>USDA-$3</vt:lpstr>
      <vt:lpstr>'CNFNS-T$'!Print_Area</vt:lpstr>
      <vt:lpstr>'NAP-$b'!Print_Area</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Keydata Report</dc:title>
  <dc:creator>Mountjoy, Candy - FNA</dc:creator>
  <cp:keywords>nutrition, keydata, CN, FD, SNAP, WIC</cp:keywords>
  <cp:lastModifiedBy>Newman, Katie - FNA</cp:lastModifiedBy>
  <cp:lastPrinted>2014-11-10T21:56:47Z</cp:lastPrinted>
  <dcterms:created xsi:type="dcterms:W3CDTF">2003-04-09T21:32:01Z</dcterms:created>
  <dcterms:modified xsi:type="dcterms:W3CDTF">2026-08-12T12:18:22Z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celWriter version">
    <vt:lpwstr/>
  </property>
</Properties>
</file>