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5 day lunch/Ready for Final Review/"/>
    </mc:Choice>
  </mc:AlternateContent>
  <xr:revisionPtr revIDLastSave="249" documentId="13_ncr:40009_{4A5FB253-7CDD-4E52-9B18-556B3203E074}" xr6:coauthVersionLast="47" xr6:coauthVersionMax="47" xr10:uidLastSave="{E399DAD9-0D0F-417F-A470-5F3030C94B61}"/>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Monday" sheetId="3" r:id="rId7"/>
    <sheet name="Tuesday" sheetId="40" r:id="rId8"/>
    <sheet name="Wednesday" sheetId="41" r:id="rId9"/>
    <sheet name="Thursday" sheetId="42" r:id="rId10"/>
    <sheet name="Friday" sheetId="43" r:id="rId11"/>
    <sheet name="Weekly Report" sheetId="8" r:id="rId12"/>
    <sheet name="Weekly Menu" sheetId="13" state="hidden" r:id="rId13"/>
    <sheet name="Monday (2)" sheetId="11" state="hidden" r:id="rId14"/>
    <sheet name="Nutrient Instructions" sheetId="47" r:id="rId15"/>
    <sheet name="Simplified Nutrient Assessment" sheetId="46" r:id="rId16"/>
  </sheets>
  <externalReferences>
    <externalReference r:id="rId17"/>
    <externalReference r:id="rId18"/>
    <externalReference r:id="rId19"/>
  </externalReferences>
  <definedNames>
    <definedName name="BEANS" localSheetId="14">'[1]Vegetable Subgroups'!$C$4:$C$50</definedName>
    <definedName name="BEANS" localSheetId="15">'[2]Vegetable Subgroups'!$C$4:$C$50</definedName>
    <definedName name="BEANS">'Vegetable Subgroups'!$C$4:$C$50</definedName>
    <definedName name="Cups" localSheetId="14">[1]dropdowns!$A$1:$A$17</definedName>
    <definedName name="Cups" localSheetId="15">[2]dropdowns!$A$1:$A$17</definedName>
    <definedName name="Cups">dropdowns!$A$1:$A$17</definedName>
    <definedName name="cups1" localSheetId="15">[3]dropdowns!$D$1:$D$25</definedName>
    <definedName name="cups1">dropdowns!$D$1:$D$25</definedName>
    <definedName name="grains">dropdowns!$F$1:$F$3</definedName>
    <definedName name="GREEN" localSheetId="14">'[1]Vegetable Subgroups'!$A$4:$A$50</definedName>
    <definedName name="GREEN" localSheetId="15">'[2]Vegetable Subgroups'!$A$4:$A$50</definedName>
    <definedName name="GREEN">'Vegetable Subgroups'!$A$4:$A$50</definedName>
    <definedName name="math">dropdowns!$I$1:$I$5</definedName>
    <definedName name="meals" localSheetId="14">'[1]All Meals'!$C$12:$C$61</definedName>
    <definedName name="meals" localSheetId="15">'[2]All Meals'!$C$12:$C$61</definedName>
    <definedName name="meals">'All Meals'!$C$12:$C$61</definedName>
    <definedName name="Milk">dropdowns!$C$1:$C$9</definedName>
    <definedName name="OTHER" localSheetId="14">'[1]Vegetable Subgroups'!$E$4:$E$50</definedName>
    <definedName name="OTHER" localSheetId="15">'[2]Vegetable Subgroups'!$E$4:$E$50</definedName>
    <definedName name="OTHER">'Vegetable Subgroups'!$E$4:$E$50</definedName>
    <definedName name="_xlnm.Print_Area" localSheetId="14">'Nutrient Instructions'!$A$1:$A$126</definedName>
    <definedName name="RED" localSheetId="14">'[1]Vegetable Subgroups'!$B$4:$B$50</definedName>
    <definedName name="RED" localSheetId="15">'[2]Vegetable Subgroups'!$B$4:$B$50</definedName>
    <definedName name="RED">'Vegetable Subgroups'!$B$4:$B$50</definedName>
    <definedName name="SIZES">dropdowns!$D$1:$D$25</definedName>
    <definedName name="STARCHY" localSheetId="14">'[1]Vegetable Subgroups'!$D$4:$D$50</definedName>
    <definedName name="STARCHY" localSheetId="15">'[2]Vegetable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 i="8" l="1"/>
  <c r="Z5" i="43"/>
  <c r="Z5" i="42"/>
  <c r="E33" i="8"/>
  <c r="Z5" i="41"/>
  <c r="D33" i="8"/>
  <c r="Z5" i="40"/>
  <c r="Z5" i="3"/>
  <c r="B33" i="8"/>
  <c r="AT9" i="46"/>
  <c r="AT10" i="46"/>
  <c r="AT11" i="46"/>
  <c r="AT12" i="46"/>
  <c r="AT8" i="46"/>
  <c r="AL9" i="46"/>
  <c r="AM12" i="46"/>
  <c r="AL8" i="46"/>
  <c r="L83" i="46"/>
  <c r="L80" i="46"/>
  <c r="L79" i="46"/>
  <c r="L78" i="46"/>
  <c r="L77" i="46"/>
  <c r="AB67" i="46"/>
  <c r="Z67" i="46"/>
  <c r="Y67" i="46"/>
  <c r="S67" i="46"/>
  <c r="E64" i="46"/>
  <c r="D64" i="46"/>
  <c r="C64" i="46"/>
  <c r="AE56" i="46"/>
  <c r="AD56" i="46"/>
  <c r="AC56" i="46"/>
  <c r="V56" i="46"/>
  <c r="U56" i="46"/>
  <c r="T56" i="46"/>
  <c r="N56" i="46"/>
  <c r="E56" i="46"/>
  <c r="D56" i="46"/>
  <c r="C56" i="46"/>
  <c r="AE55" i="46"/>
  <c r="AD55" i="46"/>
  <c r="AC55" i="46"/>
  <c r="V55" i="46"/>
  <c r="U55" i="46"/>
  <c r="T55" i="46"/>
  <c r="N55" i="46"/>
  <c r="AE54" i="46"/>
  <c r="AD54" i="46"/>
  <c r="AC54" i="46"/>
  <c r="V54" i="46"/>
  <c r="U54" i="46"/>
  <c r="T54" i="46"/>
  <c r="N54" i="46"/>
  <c r="AE53" i="46"/>
  <c r="AD53" i="46"/>
  <c r="AC53" i="46"/>
  <c r="V53" i="46"/>
  <c r="U53" i="46"/>
  <c r="T53" i="46"/>
  <c r="N53" i="46"/>
  <c r="AE52" i="46"/>
  <c r="AD52" i="46"/>
  <c r="AC52" i="46"/>
  <c r="V52" i="46"/>
  <c r="U52" i="46"/>
  <c r="T52" i="46"/>
  <c r="N52" i="46"/>
  <c r="AE51" i="46"/>
  <c r="AD51" i="46"/>
  <c r="AC51" i="46"/>
  <c r="V51" i="46"/>
  <c r="U51" i="46"/>
  <c r="T51" i="46"/>
  <c r="N51" i="46"/>
  <c r="AE50" i="46"/>
  <c r="AD50" i="46"/>
  <c r="AC50" i="46"/>
  <c r="V50" i="46"/>
  <c r="U50" i="46"/>
  <c r="T50" i="46"/>
  <c r="N50" i="46"/>
  <c r="AE49" i="46"/>
  <c r="AD49" i="46"/>
  <c r="AC49" i="46"/>
  <c r="V49" i="46"/>
  <c r="U49" i="46"/>
  <c r="T49" i="46"/>
  <c r="N49" i="46"/>
  <c r="AE48" i="46"/>
  <c r="AD48" i="46"/>
  <c r="AC48" i="46"/>
  <c r="V48" i="46"/>
  <c r="U48" i="46"/>
  <c r="T48" i="46"/>
  <c r="N48" i="46"/>
  <c r="E48" i="46"/>
  <c r="D48" i="46"/>
  <c r="C48" i="46"/>
  <c r="AE47" i="46"/>
  <c r="AD47" i="46"/>
  <c r="AC47" i="46"/>
  <c r="V47" i="46"/>
  <c r="U47" i="46"/>
  <c r="T47" i="46"/>
  <c r="N47" i="46"/>
  <c r="AE46" i="46"/>
  <c r="AD46" i="46"/>
  <c r="AC46" i="46"/>
  <c r="V46" i="46"/>
  <c r="U46" i="46"/>
  <c r="T46" i="46"/>
  <c r="N46" i="46"/>
  <c r="AE45" i="46"/>
  <c r="AD45" i="46"/>
  <c r="AC45" i="46"/>
  <c r="V45" i="46"/>
  <c r="U45" i="46"/>
  <c r="T45" i="46"/>
  <c r="N45" i="46"/>
  <c r="AE44" i="46"/>
  <c r="AD44" i="46"/>
  <c r="AC44" i="46"/>
  <c r="V44" i="46"/>
  <c r="U44" i="46"/>
  <c r="T44" i="46"/>
  <c r="N44" i="46"/>
  <c r="AE43" i="46"/>
  <c r="AD43" i="46"/>
  <c r="AC43" i="46"/>
  <c r="V43" i="46"/>
  <c r="U43" i="46"/>
  <c r="T43" i="46"/>
  <c r="N43" i="46"/>
  <c r="AE42" i="46"/>
  <c r="AD42" i="46"/>
  <c r="AC42" i="46"/>
  <c r="V42" i="46"/>
  <c r="U42" i="46"/>
  <c r="T42" i="46"/>
  <c r="N42" i="46"/>
  <c r="AE41" i="46"/>
  <c r="AD41" i="46"/>
  <c r="AC41" i="46"/>
  <c r="V41" i="46"/>
  <c r="U41" i="46"/>
  <c r="T41" i="46"/>
  <c r="N41" i="46"/>
  <c r="AE40" i="46"/>
  <c r="AD40" i="46"/>
  <c r="AC40" i="46"/>
  <c r="V40" i="46"/>
  <c r="U40" i="46"/>
  <c r="T40" i="46"/>
  <c r="N40" i="46"/>
  <c r="H40" i="46"/>
  <c r="I40" i="46"/>
  <c r="F40" i="46"/>
  <c r="K34" i="46"/>
  <c r="L34" i="46"/>
  <c r="E40" i="46"/>
  <c r="D40" i="46"/>
  <c r="C40" i="46"/>
  <c r="AE39" i="46"/>
  <c r="AD39" i="46"/>
  <c r="AC39" i="46"/>
  <c r="V39" i="46"/>
  <c r="U39" i="46"/>
  <c r="T39" i="46"/>
  <c r="N39" i="46"/>
  <c r="AE38" i="46"/>
  <c r="AD38" i="46"/>
  <c r="AC38" i="46"/>
  <c r="V38" i="46"/>
  <c r="U38" i="46"/>
  <c r="T38" i="46"/>
  <c r="N38" i="46"/>
  <c r="AE37" i="46"/>
  <c r="AD37" i="46"/>
  <c r="AC37" i="46"/>
  <c r="V37" i="46"/>
  <c r="U37" i="46"/>
  <c r="T37" i="46"/>
  <c r="N37" i="46"/>
  <c r="AE36" i="46"/>
  <c r="AD36" i="46"/>
  <c r="AC36" i="46"/>
  <c r="V36" i="46"/>
  <c r="U36" i="46"/>
  <c r="T36" i="46"/>
  <c r="N36" i="46"/>
  <c r="AE35" i="46"/>
  <c r="AD35" i="46"/>
  <c r="AC35" i="46"/>
  <c r="V35" i="46"/>
  <c r="U35" i="46"/>
  <c r="T35" i="46"/>
  <c r="N35" i="46"/>
  <c r="AE34" i="46"/>
  <c r="AD34" i="46"/>
  <c r="AC34" i="46"/>
  <c r="V34" i="46"/>
  <c r="U34" i="46"/>
  <c r="T34" i="46"/>
  <c r="N34" i="46"/>
  <c r="AE33" i="46"/>
  <c r="AD33" i="46"/>
  <c r="AC33" i="46"/>
  <c r="V33" i="46"/>
  <c r="U33" i="46"/>
  <c r="T33" i="46"/>
  <c r="N33" i="46"/>
  <c r="AE32" i="46"/>
  <c r="AD32" i="46"/>
  <c r="AC32" i="46"/>
  <c r="V32" i="46"/>
  <c r="U32" i="46"/>
  <c r="T32" i="46"/>
  <c r="N32" i="46"/>
  <c r="E32" i="46"/>
  <c r="D32" i="46"/>
  <c r="C32" i="46"/>
  <c r="AE31" i="46"/>
  <c r="AD31" i="46"/>
  <c r="AC31" i="46"/>
  <c r="V31" i="46"/>
  <c r="U31" i="46"/>
  <c r="T31" i="46"/>
  <c r="N31" i="46"/>
  <c r="AE30" i="46"/>
  <c r="AD30" i="46"/>
  <c r="AC30" i="46"/>
  <c r="V30" i="46"/>
  <c r="U30" i="46"/>
  <c r="T30" i="46"/>
  <c r="N30" i="46"/>
  <c r="AE29" i="46"/>
  <c r="AD29" i="46"/>
  <c r="AC29" i="46"/>
  <c r="V29" i="46"/>
  <c r="U29" i="46"/>
  <c r="T29" i="46"/>
  <c r="N29" i="46"/>
  <c r="AE28" i="46"/>
  <c r="AD28" i="46"/>
  <c r="AC28" i="46"/>
  <c r="V28" i="46"/>
  <c r="U28" i="46"/>
  <c r="T28" i="46"/>
  <c r="N28" i="46"/>
  <c r="AE27" i="46"/>
  <c r="AD27" i="46"/>
  <c r="AC27" i="46"/>
  <c r="V27" i="46"/>
  <c r="U27" i="46"/>
  <c r="T27" i="46"/>
  <c r="N27" i="46"/>
  <c r="AE26" i="46"/>
  <c r="AD26" i="46"/>
  <c r="AC26" i="46"/>
  <c r="V26" i="46"/>
  <c r="U26" i="46"/>
  <c r="T26" i="46"/>
  <c r="N26" i="46"/>
  <c r="AE25" i="46"/>
  <c r="AD25" i="46"/>
  <c r="AC25" i="46"/>
  <c r="V25" i="46"/>
  <c r="U25" i="46"/>
  <c r="T25" i="46"/>
  <c r="N25" i="46"/>
  <c r="AE24" i="46"/>
  <c r="AD24" i="46"/>
  <c r="AC24" i="46"/>
  <c r="V24" i="46"/>
  <c r="U24" i="46"/>
  <c r="T24" i="46"/>
  <c r="N24" i="46"/>
  <c r="AE23" i="46"/>
  <c r="AD23" i="46"/>
  <c r="AC23" i="46"/>
  <c r="V23" i="46"/>
  <c r="U23" i="46"/>
  <c r="T23" i="46"/>
  <c r="N23" i="46"/>
  <c r="AE22" i="46"/>
  <c r="AD22" i="46"/>
  <c r="AC22" i="46"/>
  <c r="V22" i="46"/>
  <c r="U22" i="46"/>
  <c r="T22" i="46"/>
  <c r="N22" i="46"/>
  <c r="E22" i="46"/>
  <c r="D22" i="46"/>
  <c r="C22" i="46"/>
  <c r="AE21" i="46"/>
  <c r="AD21" i="46"/>
  <c r="AC21" i="46"/>
  <c r="V21" i="46"/>
  <c r="U21" i="46"/>
  <c r="T21" i="46"/>
  <c r="N21" i="46"/>
  <c r="AE20" i="46"/>
  <c r="AD20" i="46"/>
  <c r="AC20" i="46"/>
  <c r="V20" i="46"/>
  <c r="U20" i="46"/>
  <c r="T20" i="46"/>
  <c r="N20" i="46"/>
  <c r="AM19" i="46"/>
  <c r="AE19" i="46"/>
  <c r="AD19" i="46"/>
  <c r="AC19" i="46"/>
  <c r="V19" i="46"/>
  <c r="U19" i="46"/>
  <c r="T19" i="46"/>
  <c r="N19" i="46"/>
  <c r="AU18" i="46"/>
  <c r="AE18" i="46"/>
  <c r="AD18" i="46"/>
  <c r="AC18" i="46"/>
  <c r="V18" i="46"/>
  <c r="U18" i="46"/>
  <c r="T18" i="46"/>
  <c r="N18" i="46"/>
  <c r="AE17" i="46"/>
  <c r="AD17" i="46"/>
  <c r="AC17" i="46"/>
  <c r="V17" i="46"/>
  <c r="U17" i="46"/>
  <c r="T17" i="46"/>
  <c r="N17" i="46"/>
  <c r="AE16" i="46"/>
  <c r="AD16" i="46"/>
  <c r="AC16" i="46"/>
  <c r="V16" i="46"/>
  <c r="U16" i="46"/>
  <c r="T16" i="46"/>
  <c r="N16" i="46"/>
  <c r="F16" i="46"/>
  <c r="L16" i="46"/>
  <c r="L20" i="46"/>
  <c r="AE15" i="46"/>
  <c r="AD15" i="46"/>
  <c r="AC15" i="46"/>
  <c r="V15" i="46"/>
  <c r="U15" i="46"/>
  <c r="T15" i="46"/>
  <c r="N15" i="46"/>
  <c r="AE14" i="46"/>
  <c r="AD14" i="46"/>
  <c r="AC14" i="46"/>
  <c r="V14" i="46"/>
  <c r="U14" i="46"/>
  <c r="T14" i="46"/>
  <c r="N14" i="46"/>
  <c r="H14" i="46"/>
  <c r="E14" i="46"/>
  <c r="D14" i="46"/>
  <c r="C14" i="46"/>
  <c r="I14" i="46"/>
  <c r="AE13" i="46"/>
  <c r="AD13" i="46"/>
  <c r="AC13" i="46"/>
  <c r="V13" i="46"/>
  <c r="U13" i="46"/>
  <c r="T13" i="46"/>
  <c r="N13" i="46"/>
  <c r="AE12" i="46"/>
  <c r="AD12" i="46"/>
  <c r="AC12" i="46"/>
  <c r="V12" i="46"/>
  <c r="U12" i="46"/>
  <c r="T12" i="46"/>
  <c r="N12" i="46"/>
  <c r="AE11" i="46"/>
  <c r="AD11" i="46"/>
  <c r="AC11" i="46"/>
  <c r="V11" i="46"/>
  <c r="U11" i="46"/>
  <c r="T11" i="46"/>
  <c r="N11" i="46"/>
  <c r="AE10" i="46"/>
  <c r="AD10" i="46"/>
  <c r="AC10" i="46"/>
  <c r="V10" i="46"/>
  <c r="U10" i="46"/>
  <c r="T10" i="46"/>
  <c r="N10" i="46"/>
  <c r="AE9" i="46"/>
  <c r="AD9" i="46"/>
  <c r="AC9" i="46"/>
  <c r="V9" i="46"/>
  <c r="U9" i="46"/>
  <c r="T9" i="46"/>
  <c r="N9" i="46"/>
  <c r="AE8" i="46"/>
  <c r="AA72" i="46"/>
  <c r="AB72" i="46"/>
  <c r="AD8" i="46"/>
  <c r="AC8" i="46"/>
  <c r="V8" i="46"/>
  <c r="U8" i="46"/>
  <c r="T8" i="46"/>
  <c r="N8" i="46"/>
  <c r="N7" i="46"/>
  <c r="AJ16" i="39"/>
  <c r="AB20" i="3"/>
  <c r="AB20" i="40"/>
  <c r="AB20" i="41"/>
  <c r="AB20" i="42"/>
  <c r="AB20" i="43"/>
  <c r="Y22" i="3"/>
  <c r="Z17" i="1"/>
  <c r="B10" i="40"/>
  <c r="B11" i="40"/>
  <c r="L11" i="40"/>
  <c r="K11" i="40"/>
  <c r="B12" i="40"/>
  <c r="P12" i="40"/>
  <c r="B13" i="40"/>
  <c r="B14" i="40"/>
  <c r="B15" i="40"/>
  <c r="F15" i="40"/>
  <c r="B16" i="40"/>
  <c r="O16" i="40"/>
  <c r="B17" i="40"/>
  <c r="B18" i="40"/>
  <c r="F18" i="40"/>
  <c r="B19" i="40"/>
  <c r="B20" i="40"/>
  <c r="N20" i="40"/>
  <c r="B21" i="40"/>
  <c r="H21" i="40"/>
  <c r="B22" i="40"/>
  <c r="B23" i="40"/>
  <c r="O23" i="40"/>
  <c r="B24" i="40"/>
  <c r="B25" i="40"/>
  <c r="B26" i="40"/>
  <c r="B10" i="41"/>
  <c r="R10" i="41"/>
  <c r="B11" i="41"/>
  <c r="B12" i="41"/>
  <c r="M12" i="41"/>
  <c r="B13" i="41"/>
  <c r="M13" i="41"/>
  <c r="B14" i="41"/>
  <c r="B15" i="41"/>
  <c r="B16" i="41"/>
  <c r="R16" i="41"/>
  <c r="B17" i="41"/>
  <c r="E17" i="41"/>
  <c r="B18" i="41"/>
  <c r="B19" i="41"/>
  <c r="B20" i="41"/>
  <c r="H20" i="41"/>
  <c r="B21" i="41"/>
  <c r="B22" i="41"/>
  <c r="B23" i="41"/>
  <c r="B24" i="41"/>
  <c r="O24" i="41"/>
  <c r="B25" i="41"/>
  <c r="B26" i="41"/>
  <c r="B10" i="42"/>
  <c r="H10" i="42"/>
  <c r="B11" i="42"/>
  <c r="B12" i="42"/>
  <c r="B13" i="42"/>
  <c r="R13" i="42"/>
  <c r="B14" i="42"/>
  <c r="B15" i="42"/>
  <c r="B16" i="42"/>
  <c r="O16" i="42"/>
  <c r="B17" i="42"/>
  <c r="B18" i="42"/>
  <c r="B19" i="42"/>
  <c r="P19" i="42"/>
  <c r="B20" i="42"/>
  <c r="B21" i="42"/>
  <c r="B22" i="42"/>
  <c r="B23" i="42"/>
  <c r="L23" i="42"/>
  <c r="B24" i="42"/>
  <c r="B25" i="42"/>
  <c r="B26" i="42"/>
  <c r="M26" i="42"/>
  <c r="B10" i="43"/>
  <c r="G10" i="43"/>
  <c r="B11" i="43"/>
  <c r="B12" i="43"/>
  <c r="P12" i="43"/>
  <c r="B13" i="43"/>
  <c r="B14" i="43"/>
  <c r="B15" i="43"/>
  <c r="K15" i="43"/>
  <c r="B16" i="43"/>
  <c r="B17" i="43"/>
  <c r="E17" i="43"/>
  <c r="B18" i="43"/>
  <c r="N18" i="43"/>
  <c r="B19" i="43"/>
  <c r="B20" i="43"/>
  <c r="Q20" i="43"/>
  <c r="R20" i="43"/>
  <c r="B21" i="43"/>
  <c r="B22" i="43"/>
  <c r="R22" i="43"/>
  <c r="B23" i="43"/>
  <c r="B24" i="43"/>
  <c r="O24" i="43"/>
  <c r="B25" i="43"/>
  <c r="B26" i="43"/>
  <c r="L26" i="43"/>
  <c r="B10" i="3"/>
  <c r="F10" i="3"/>
  <c r="B11" i="3"/>
  <c r="B12" i="3"/>
  <c r="O12" i="3"/>
  <c r="B13" i="3"/>
  <c r="B14" i="3"/>
  <c r="M14" i="3"/>
  <c r="B15" i="3"/>
  <c r="B16" i="3"/>
  <c r="B17" i="3"/>
  <c r="B18" i="3"/>
  <c r="I18" i="3"/>
  <c r="B19" i="3"/>
  <c r="B20" i="3"/>
  <c r="K20" i="3"/>
  <c r="J20" i="3"/>
  <c r="B21" i="3"/>
  <c r="B22" i="3"/>
  <c r="H22" i="3"/>
  <c r="B23" i="3"/>
  <c r="Q23" i="3"/>
  <c r="B24" i="3"/>
  <c r="K24" i="3"/>
  <c r="B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3"/>
  <c r="AN9" i="40"/>
  <c r="AN9" i="3"/>
  <c r="N5" i="39"/>
  <c r="AI7" i="39"/>
  <c r="AI8" i="39"/>
  <c r="AI9" i="39"/>
  <c r="AI10" i="39"/>
  <c r="AI6" i="39"/>
  <c r="Y8" i="1"/>
  <c r="Y9" i="1"/>
  <c r="Y10" i="1"/>
  <c r="Y11" i="1"/>
  <c r="Y22" i="43"/>
  <c r="BB19" i="43"/>
  <c r="BE19" i="43"/>
  <c r="AV19" i="43"/>
  <c r="AY19" i="43"/>
  <c r="AP19" i="43"/>
  <c r="AS19" i="43"/>
  <c r="AJ19" i="43"/>
  <c r="AM19" i="43"/>
  <c r="AD19" i="43"/>
  <c r="AG19" i="43"/>
  <c r="BB18" i="43"/>
  <c r="BE18" i="43"/>
  <c r="AV18" i="43"/>
  <c r="AY18" i="43"/>
  <c r="AP18" i="43"/>
  <c r="AS18" i="43"/>
  <c r="AJ18" i="43"/>
  <c r="AM18" i="43"/>
  <c r="AD18" i="43"/>
  <c r="AG18" i="43"/>
  <c r="BB17" i="43"/>
  <c r="BE17" i="43"/>
  <c r="AV17" i="43"/>
  <c r="AY17" i="43"/>
  <c r="AP17" i="43"/>
  <c r="AS17" i="43"/>
  <c r="AJ17" i="43"/>
  <c r="AM17" i="43"/>
  <c r="AD17" i="43"/>
  <c r="AG17" i="43"/>
  <c r="X17" i="43"/>
  <c r="BB16" i="43"/>
  <c r="BE16" i="43"/>
  <c r="AV16" i="43"/>
  <c r="AY16" i="43"/>
  <c r="AP16" i="43"/>
  <c r="AS16" i="43"/>
  <c r="AJ16" i="43"/>
  <c r="AM16" i="43"/>
  <c r="AD16" i="43"/>
  <c r="AG16" i="43"/>
  <c r="X16" i="43"/>
  <c r="BB15" i="43"/>
  <c r="BE15" i="43"/>
  <c r="AV15" i="43"/>
  <c r="AY15" i="43"/>
  <c r="AP15" i="43"/>
  <c r="AS15" i="43"/>
  <c r="AJ15" i="43"/>
  <c r="AM15" i="43"/>
  <c r="AD15" i="43"/>
  <c r="AG15" i="43"/>
  <c r="X15" i="43"/>
  <c r="BB14" i="43"/>
  <c r="BE14" i="43"/>
  <c r="AV14" i="43"/>
  <c r="AY14" i="43"/>
  <c r="AP14" i="43"/>
  <c r="AS14" i="43"/>
  <c r="AJ14" i="43"/>
  <c r="AM14" i="43"/>
  <c r="AD14" i="43"/>
  <c r="AG14" i="43"/>
  <c r="X14" i="43"/>
  <c r="Y18" i="43"/>
  <c r="BB13" i="43"/>
  <c r="BE13" i="43"/>
  <c r="AV13" i="43"/>
  <c r="AY13" i="43"/>
  <c r="AP13" i="43"/>
  <c r="AS13" i="43"/>
  <c r="AJ13" i="43"/>
  <c r="AM13" i="43"/>
  <c r="AD13" i="43"/>
  <c r="AG13" i="43"/>
  <c r="X13" i="43"/>
  <c r="BB12" i="43"/>
  <c r="BE12" i="43"/>
  <c r="AV12" i="43"/>
  <c r="AY12" i="43"/>
  <c r="AP12" i="43"/>
  <c r="AS12" i="43"/>
  <c r="AJ12" i="43"/>
  <c r="AM12" i="43"/>
  <c r="AD12" i="43"/>
  <c r="AG12" i="43"/>
  <c r="BB11" i="43"/>
  <c r="BE11" i="43"/>
  <c r="AV11" i="43"/>
  <c r="AY11" i="43"/>
  <c r="AP11" i="43"/>
  <c r="AS11" i="43"/>
  <c r="AJ11" i="43"/>
  <c r="AM11" i="43"/>
  <c r="AD11" i="43"/>
  <c r="AG11" i="43"/>
  <c r="BB10" i="43"/>
  <c r="BE10" i="43"/>
  <c r="AV10" i="43"/>
  <c r="AY10" i="43"/>
  <c r="AP10" i="43"/>
  <c r="AS10" i="43"/>
  <c r="AJ10" i="43"/>
  <c r="AM10" i="43"/>
  <c r="AD10" i="43"/>
  <c r="AG10" i="43"/>
  <c r="AH9" i="43"/>
  <c r="AB9" i="43"/>
  <c r="Z9" i="43"/>
  <c r="F34" i="8"/>
  <c r="B9" i="43"/>
  <c r="J9" i="43"/>
  <c r="B8" i="43"/>
  <c r="F8" i="43"/>
  <c r="AY7" i="43"/>
  <c r="F16" i="8"/>
  <c r="AS7" i="43"/>
  <c r="F15" i="8"/>
  <c r="AM7" i="43"/>
  <c r="F14" i="8"/>
  <c r="AG7" i="43"/>
  <c r="F13" i="8"/>
  <c r="B7" i="43"/>
  <c r="J7" i="43"/>
  <c r="BE5" i="43"/>
  <c r="F17" i="8"/>
  <c r="F33" i="8"/>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K9" i="42"/>
  <c r="B8" i="42"/>
  <c r="H8" i="42"/>
  <c r="AY7" i="42"/>
  <c r="E16" i="8"/>
  <c r="AS7" i="42"/>
  <c r="E15" i="8"/>
  <c r="AM7" i="42"/>
  <c r="E14" i="8"/>
  <c r="AG7" i="42"/>
  <c r="E13" i="8"/>
  <c r="B7" i="42"/>
  <c r="E7" i="42"/>
  <c r="F7" i="42"/>
  <c r="BE5" i="42"/>
  <c r="E17" i="8"/>
  <c r="G17" i="8"/>
  <c r="I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B8" i="41"/>
  <c r="AY7" i="41"/>
  <c r="D16" i="8"/>
  <c r="AS7" i="41"/>
  <c r="D15" i="8"/>
  <c r="AM7" i="41"/>
  <c r="D14" i="8"/>
  <c r="AG7" i="41"/>
  <c r="D13" i="8"/>
  <c r="B7" i="41"/>
  <c r="I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Y18"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Q9" i="40"/>
  <c r="B8" i="40"/>
  <c r="F8" i="40"/>
  <c r="AY7" i="40"/>
  <c r="C16" i="8"/>
  <c r="AS7" i="40"/>
  <c r="C15" i="8"/>
  <c r="AM7" i="40"/>
  <c r="C14" i="8"/>
  <c r="AG7" i="40"/>
  <c r="C13" i="8"/>
  <c r="B7" i="40"/>
  <c r="BE5" i="40"/>
  <c r="C17" i="8"/>
  <c r="C33" i="8"/>
  <c r="B17" i="39"/>
  <c r="AB15" i="39"/>
  <c r="AE15" i="39"/>
  <c r="V15" i="39"/>
  <c r="Y15" i="39"/>
  <c r="P15" i="39"/>
  <c r="S15" i="39"/>
  <c r="J15" i="39"/>
  <c r="M15" i="39"/>
  <c r="D15" i="39"/>
  <c r="G15" i="39"/>
  <c r="G16" i="39"/>
  <c r="E16"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AB6" i="39"/>
  <c r="AE6" i="39"/>
  <c r="V6" i="39"/>
  <c r="Y6" i="39"/>
  <c r="Y16" i="39"/>
  <c r="W16" i="39"/>
  <c r="P6" i="39"/>
  <c r="S6" i="39"/>
  <c r="J6" i="39"/>
  <c r="M6" i="39"/>
  <c r="D6" i="39"/>
  <c r="G6" i="39"/>
  <c r="H5" i="39"/>
  <c r="B5" i="39"/>
  <c r="AB9" i="3"/>
  <c r="AH9" i="3"/>
  <c r="J13" i="1"/>
  <c r="F8" i="46"/>
  <c r="K7" i="46"/>
  <c r="K11" i="46"/>
  <c r="Y6" i="1"/>
  <c r="Z11" i="1"/>
  <c r="BE5" i="3"/>
  <c r="B17" i="8"/>
  <c r="AY7" i="3"/>
  <c r="B16" i="8"/>
  <c r="AS7" i="3"/>
  <c r="B15" i="8"/>
  <c r="AM7" i="3"/>
  <c r="B14" i="8"/>
  <c r="AG7" i="3"/>
  <c r="B13" i="8"/>
  <c r="X14" i="3"/>
  <c r="Y18" i="3"/>
  <c r="X15" i="3"/>
  <c r="X16" i="3"/>
  <c r="X17" i="3"/>
  <c r="X13"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B7" i="3"/>
  <c r="I7" i="3"/>
  <c r="P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N20" i="43"/>
  <c r="P23" i="43"/>
  <c r="L11" i="41"/>
  <c r="I20" i="43"/>
  <c r="F26" i="41"/>
  <c r="H20" i="43"/>
  <c r="K20" i="42"/>
  <c r="P8" i="43"/>
  <c r="I26" i="41"/>
  <c r="O23" i="41"/>
  <c r="K11" i="41"/>
  <c r="K18" i="42"/>
  <c r="F13" i="41"/>
  <c r="J14" i="42"/>
  <c r="H21" i="42"/>
  <c r="N25" i="40"/>
  <c r="P12" i="42"/>
  <c r="H14" i="42"/>
  <c r="E10" i="43"/>
  <c r="R15" i="43"/>
  <c r="G15" i="42"/>
  <c r="M23" i="41"/>
  <c r="G12" i="43"/>
  <c r="F23" i="41"/>
  <c r="P23" i="3"/>
  <c r="F23" i="3"/>
  <c r="N26" i="43"/>
  <c r="H18" i="42"/>
  <c r="N20" i="42"/>
  <c r="J26" i="41"/>
  <c r="J8" i="43"/>
  <c r="Q8" i="43"/>
  <c r="Q11" i="43"/>
  <c r="K14" i="42"/>
  <c r="N14" i="42"/>
  <c r="E19" i="42"/>
  <c r="N12" i="42"/>
  <c r="P26" i="41"/>
  <c r="F13" i="3"/>
  <c r="Q14" i="42"/>
  <c r="O14" i="42"/>
  <c r="I14" i="42"/>
  <c r="O17" i="3"/>
  <c r="F25" i="41"/>
  <c r="R14" i="42"/>
  <c r="N17" i="3"/>
  <c r="I13" i="3"/>
  <c r="H16" i="43"/>
  <c r="O8" i="42"/>
  <c r="K17" i="3"/>
  <c r="I17" i="3"/>
  <c r="H8" i="43"/>
  <c r="M23" i="3"/>
  <c r="K11" i="43"/>
  <c r="M14" i="42"/>
  <c r="P14" i="42"/>
  <c r="G14" i="42"/>
  <c r="M14" i="43"/>
  <c r="E14" i="42"/>
  <c r="L23" i="43"/>
  <c r="Q20" i="40"/>
  <c r="F26" i="40"/>
  <c r="H20" i="3"/>
  <c r="H9" i="3"/>
  <c r="Q26" i="40"/>
  <c r="M17" i="42"/>
  <c r="Q13" i="42"/>
  <c r="P26" i="42"/>
  <c r="E26" i="3"/>
  <c r="J18" i="3"/>
  <c r="P18" i="3"/>
  <c r="Q12" i="3"/>
  <c r="L17" i="43"/>
  <c r="N17" i="43"/>
  <c r="O17" i="43"/>
  <c r="J17" i="43"/>
  <c r="F17" i="43"/>
  <c r="G17" i="43"/>
  <c r="H17" i="43"/>
  <c r="E25" i="41"/>
  <c r="E21" i="43"/>
  <c r="M15" i="43"/>
  <c r="N15" i="42"/>
  <c r="J15" i="42"/>
  <c r="P23" i="41"/>
  <c r="K23" i="41"/>
  <c r="R20" i="40"/>
  <c r="K13" i="42"/>
  <c r="R12" i="41"/>
  <c r="H13" i="42"/>
  <c r="N12" i="41"/>
  <c r="P14" i="3"/>
  <c r="R14" i="3"/>
  <c r="G14" i="3"/>
  <c r="K14" i="3"/>
  <c r="M22" i="43"/>
  <c r="K8" i="42"/>
  <c r="P8" i="41"/>
  <c r="F9" i="42"/>
  <c r="H24" i="43"/>
  <c r="F14" i="43"/>
  <c r="I12" i="41"/>
  <c r="H25" i="41"/>
  <c r="L13" i="42"/>
  <c r="I25" i="41"/>
  <c r="I12" i="3"/>
  <c r="I13" i="42"/>
  <c r="K17" i="43"/>
  <c r="E12" i="43"/>
  <c r="K12" i="3"/>
  <c r="O14" i="3"/>
  <c r="I17" i="43"/>
  <c r="R22" i="41"/>
  <c r="H22" i="41"/>
  <c r="K22" i="41"/>
  <c r="O22" i="41"/>
  <c r="P22" i="41"/>
  <c r="E22" i="41"/>
  <c r="G22" i="41"/>
  <c r="J22" i="41"/>
  <c r="O19" i="41"/>
  <c r="E16" i="41"/>
  <c r="P16" i="41"/>
  <c r="H16" i="41"/>
  <c r="Q16" i="41"/>
  <c r="M19" i="40"/>
  <c r="E19" i="40"/>
  <c r="Q19" i="40"/>
  <c r="G19" i="40"/>
  <c r="N9" i="3"/>
  <c r="E9" i="3"/>
  <c r="I9" i="3"/>
  <c r="P9" i="3"/>
  <c r="F17" i="3"/>
  <c r="H17" i="3"/>
  <c r="Q17" i="3"/>
  <c r="M17" i="3"/>
  <c r="G17" i="3"/>
  <c r="P17" i="3"/>
  <c r="E17" i="3"/>
  <c r="R17" i="3"/>
  <c r="N12" i="3"/>
  <c r="L12" i="3"/>
  <c r="E12" i="3"/>
  <c r="F23" i="43"/>
  <c r="G23" i="43"/>
  <c r="I23" i="43"/>
  <c r="Q23" i="43"/>
  <c r="F17" i="40"/>
  <c r="P17" i="40"/>
  <c r="F20" i="42"/>
  <c r="O19" i="40"/>
  <c r="K19" i="40"/>
  <c r="L24" i="43"/>
  <c r="G24" i="43"/>
  <c r="O23" i="42"/>
  <c r="I20" i="42"/>
  <c r="J20" i="42"/>
  <c r="O20" i="42"/>
  <c r="M20" i="42"/>
  <c r="G20" i="42"/>
  <c r="L14" i="41"/>
  <c r="F21" i="43"/>
  <c r="I21" i="43"/>
  <c r="O21" i="43"/>
  <c r="Q21" i="43"/>
  <c r="Q18" i="42"/>
  <c r="J18" i="42"/>
  <c r="P18" i="42"/>
  <c r="P15" i="42"/>
  <c r="F15" i="42"/>
  <c r="F21" i="40"/>
  <c r="M16" i="41"/>
  <c r="L20" i="42"/>
  <c r="L22" i="41"/>
  <c r="Q20" i="42"/>
  <c r="L22" i="3"/>
  <c r="Q10" i="41"/>
  <c r="E14" i="43"/>
  <c r="J11" i="43"/>
  <c r="N10" i="41"/>
  <c r="J12" i="41"/>
  <c r="K8" i="43"/>
  <c r="L16" i="42"/>
  <c r="K10" i="41"/>
  <c r="P9" i="40"/>
  <c r="G9" i="40"/>
  <c r="H9" i="40"/>
  <c r="J9" i="40"/>
  <c r="O9" i="40"/>
  <c r="L9" i="40"/>
  <c r="J24" i="3"/>
  <c r="H24" i="3"/>
  <c r="O15" i="3"/>
  <c r="L25" i="42"/>
  <c r="I25" i="42"/>
  <c r="M25" i="42"/>
  <c r="H25" i="42"/>
  <c r="F25" i="42"/>
  <c r="K25" i="42"/>
  <c r="Q25" i="42"/>
  <c r="I19" i="42"/>
  <c r="F19" i="42"/>
  <c r="Q19" i="42"/>
  <c r="J19" i="42"/>
  <c r="M19" i="42"/>
  <c r="H19" i="42"/>
  <c r="L19" i="42"/>
  <c r="O11" i="3"/>
  <c r="F11" i="3"/>
  <c r="L11" i="3"/>
  <c r="M11" i="3"/>
  <c r="J23" i="43"/>
  <c r="H23" i="43"/>
  <c r="K23" i="43"/>
  <c r="E23" i="43"/>
  <c r="N23" i="43"/>
  <c r="I16" i="43"/>
  <c r="K16" i="43"/>
  <c r="L16" i="43"/>
  <c r="J16" i="43"/>
  <c r="O16" i="43"/>
  <c r="Q20" i="41"/>
  <c r="R20" i="41"/>
  <c r="P18" i="41"/>
  <c r="N9" i="40"/>
  <c r="R9" i="40"/>
  <c r="N8" i="43"/>
  <c r="M8" i="43"/>
  <c r="O8" i="43"/>
  <c r="G21" i="40"/>
  <c r="N21" i="42"/>
  <c r="I21" i="42"/>
  <c r="I18" i="41"/>
  <c r="N25" i="42"/>
  <c r="O25" i="42"/>
  <c r="P13" i="42"/>
  <c r="J23" i="41"/>
  <c r="L22" i="42"/>
  <c r="I8" i="43"/>
  <c r="L8" i="43"/>
  <c r="K15" i="3"/>
  <c r="R8" i="43"/>
  <c r="K19" i="42"/>
  <c r="F9" i="40"/>
  <c r="N24" i="3"/>
  <c r="E20" i="43"/>
  <c r="O19" i="42"/>
  <c r="R19" i="42"/>
  <c r="Q7" i="40"/>
  <c r="I9" i="42"/>
  <c r="O9" i="42"/>
  <c r="O13" i="3"/>
  <c r="L13" i="3"/>
  <c r="O18" i="41"/>
  <c r="K18" i="41"/>
  <c r="R16" i="3"/>
  <c r="F16" i="3"/>
  <c r="F20" i="43"/>
  <c r="J20" i="43"/>
  <c r="P20" i="43"/>
  <c r="K20" i="43"/>
  <c r="O20" i="43"/>
  <c r="F22" i="42"/>
  <c r="R22" i="42"/>
  <c r="G13" i="42"/>
  <c r="F13" i="42"/>
  <c r="E13" i="42"/>
  <c r="N13" i="42"/>
  <c r="O13" i="42"/>
  <c r="M10" i="42"/>
  <c r="H23" i="41"/>
  <c r="Q23" i="41"/>
  <c r="L23" i="41"/>
  <c r="N23" i="41"/>
  <c r="O24" i="40"/>
  <c r="K24" i="40"/>
  <c r="R24" i="40"/>
  <c r="J24" i="40"/>
  <c r="N7" i="42"/>
  <c r="F21" i="3"/>
  <c r="L21" i="3"/>
  <c r="N18" i="3"/>
  <c r="P24" i="42"/>
  <c r="O24" i="42"/>
  <c r="J15" i="41"/>
  <c r="H15" i="41"/>
  <c r="H13" i="41"/>
  <c r="K13" i="41"/>
  <c r="G13" i="41"/>
  <c r="O13" i="41"/>
  <c r="J13" i="41"/>
  <c r="E13" i="41"/>
  <c r="R13" i="41"/>
  <c r="P13" i="41"/>
  <c r="I26" i="40"/>
  <c r="N26" i="40"/>
  <c r="E26" i="40"/>
  <c r="G26" i="40"/>
  <c r="L26" i="40"/>
  <c r="J26" i="40"/>
  <c r="P21" i="42"/>
  <c r="N9" i="42"/>
  <c r="J25" i="42"/>
  <c r="E15" i="3"/>
  <c r="G19" i="42"/>
  <c r="E8" i="43"/>
  <c r="Q24" i="40"/>
  <c r="F24" i="40"/>
  <c r="G8" i="43"/>
  <c r="Q21" i="40"/>
  <c r="K21" i="42"/>
  <c r="M21" i="42"/>
  <c r="L24" i="3"/>
  <c r="G18" i="40"/>
  <c r="M13" i="42"/>
  <c r="R25" i="42"/>
  <c r="M24" i="40"/>
  <c r="G25" i="42"/>
  <c r="J13" i="42"/>
  <c r="K16" i="42"/>
  <c r="P25" i="42"/>
  <c r="E23" i="41"/>
  <c r="G24" i="40"/>
  <c r="R24" i="3"/>
  <c r="N19" i="42"/>
  <c r="I9" i="40"/>
  <c r="E25" i="42"/>
  <c r="L20" i="43"/>
  <c r="P15" i="3"/>
  <c r="L9" i="42"/>
  <c r="M20" i="43"/>
  <c r="Q22" i="42"/>
  <c r="H10" i="3"/>
  <c r="O22" i="42"/>
  <c r="R10" i="3"/>
  <c r="K16" i="3"/>
  <c r="F16" i="40"/>
  <c r="E13" i="43"/>
  <c r="R22" i="3"/>
  <c r="H16" i="3"/>
  <c r="I8" i="41"/>
  <c r="R12" i="43"/>
  <c r="Q12" i="43"/>
  <c r="M22" i="3"/>
  <c r="J12" i="3"/>
  <c r="H12" i="3"/>
  <c r="N22" i="43"/>
  <c r="G22" i="43"/>
  <c r="Q19" i="41"/>
  <c r="R19" i="41"/>
  <c r="R10" i="40"/>
  <c r="O15" i="41"/>
  <c r="E16" i="3"/>
  <c r="G16" i="3"/>
  <c r="K16" i="40"/>
  <c r="G10" i="42"/>
  <c r="P12" i="3"/>
  <c r="F19" i="41"/>
  <c r="L8" i="41"/>
  <c r="O12" i="43"/>
  <c r="L16" i="40"/>
  <c r="E16" i="40"/>
  <c r="G16" i="40"/>
  <c r="L17" i="3"/>
  <c r="J17" i="3"/>
  <c r="P11" i="3"/>
  <c r="Q11" i="3"/>
  <c r="H21" i="43"/>
  <c r="J21" i="43"/>
  <c r="L14" i="43"/>
  <c r="K26" i="41"/>
  <c r="L26" i="41"/>
  <c r="N26" i="41"/>
  <c r="G26" i="41"/>
  <c r="Q26" i="41"/>
  <c r="H26" i="41"/>
  <c r="R26" i="41"/>
  <c r="I22" i="3"/>
  <c r="O22" i="3"/>
  <c r="F22" i="3"/>
  <c r="K19" i="43"/>
  <c r="K22" i="42"/>
  <c r="N22" i="42"/>
  <c r="E10" i="3"/>
  <c r="I22" i="42"/>
  <c r="K8" i="41"/>
  <c r="J16" i="40"/>
  <c r="P22" i="40"/>
  <c r="H18" i="43"/>
  <c r="M15" i="41"/>
  <c r="G15" i="41"/>
  <c r="I15" i="41"/>
  <c r="E15" i="41"/>
  <c r="N15" i="41"/>
  <c r="E22" i="42"/>
  <c r="J10" i="3"/>
  <c r="J16" i="3"/>
  <c r="I18" i="40"/>
  <c r="K21" i="40"/>
  <c r="N16" i="40"/>
  <c r="I10" i="41"/>
  <c r="N22" i="3"/>
  <c r="L19" i="41"/>
  <c r="R12" i="3"/>
  <c r="K19" i="41"/>
  <c r="P10" i="41"/>
  <c r="Q8" i="41"/>
  <c r="K22" i="43"/>
  <c r="P16" i="40"/>
  <c r="I16" i="40"/>
  <c r="L13" i="43"/>
  <c r="L15" i="41"/>
  <c r="E22" i="3"/>
  <c r="N10" i="3"/>
  <c r="H10" i="41"/>
  <c r="O8" i="41"/>
  <c r="K9" i="41"/>
  <c r="O9" i="3"/>
  <c r="E21" i="3"/>
  <c r="H20" i="42"/>
  <c r="R20" i="42"/>
  <c r="E20" i="42"/>
  <c r="P20" i="42"/>
  <c r="G12" i="42"/>
  <c r="R12" i="42"/>
  <c r="F22" i="41"/>
  <c r="M22" i="41"/>
  <c r="N22" i="41"/>
  <c r="Q22" i="41"/>
  <c r="I22" i="41"/>
  <c r="L16" i="3"/>
  <c r="R16" i="40"/>
  <c r="F13" i="43"/>
  <c r="K22" i="3"/>
  <c r="G11" i="43"/>
  <c r="L10" i="3"/>
  <c r="K15" i="41"/>
  <c r="H22" i="42"/>
  <c r="Q10" i="3"/>
  <c r="M16" i="40"/>
  <c r="G22" i="3"/>
  <c r="L10" i="41"/>
  <c r="Q22" i="3"/>
  <c r="F12" i="3"/>
  <c r="N19" i="41"/>
  <c r="I22" i="43"/>
  <c r="F10" i="41"/>
  <c r="I10" i="3"/>
  <c r="J8" i="41"/>
  <c r="I11" i="43"/>
  <c r="Q16" i="40"/>
  <c r="I8" i="40"/>
  <c r="P17" i="43"/>
  <c r="R17" i="43"/>
  <c r="M17" i="43"/>
  <c r="Q17" i="43"/>
  <c r="H26" i="40"/>
  <c r="O26" i="40"/>
  <c r="H8" i="41"/>
  <c r="O16" i="3"/>
  <c r="Q16" i="3"/>
  <c r="K12" i="43"/>
  <c r="M12" i="43"/>
  <c r="G22" i="42"/>
  <c r="J22" i="3"/>
  <c r="H9" i="41"/>
  <c r="G10" i="41"/>
  <c r="J10" i="41"/>
  <c r="E10" i="41"/>
  <c r="M10" i="41"/>
  <c r="K14" i="40"/>
  <c r="M10" i="3"/>
  <c r="N16" i="3"/>
  <c r="J10" i="40"/>
  <c r="P15" i="41"/>
  <c r="G10" i="3"/>
  <c r="I16" i="3"/>
  <c r="H16" i="40"/>
  <c r="P22" i="3"/>
  <c r="G12" i="3"/>
  <c r="M19" i="41"/>
  <c r="H12" i="43"/>
  <c r="J22" i="43"/>
  <c r="J19" i="41"/>
  <c r="M8" i="41"/>
  <c r="F22" i="43"/>
  <c r="P22" i="42"/>
  <c r="M12" i="3"/>
  <c r="L12" i="43"/>
  <c r="O10" i="41"/>
  <c r="O23" i="43"/>
  <c r="M23" i="43"/>
  <c r="R23" i="43"/>
  <c r="G20" i="41"/>
  <c r="K20" i="41"/>
  <c r="I13" i="41"/>
  <c r="N13" i="41"/>
  <c r="L13" i="41"/>
  <c r="Y18" i="41"/>
  <c r="H12" i="41"/>
  <c r="I14" i="3"/>
  <c r="Q14" i="40"/>
  <c r="H16" i="42"/>
  <c r="N15" i="40"/>
  <c r="F9" i="43"/>
  <c r="H15" i="40"/>
  <c r="E15" i="40"/>
  <c r="G15" i="40"/>
  <c r="I15" i="40"/>
  <c r="M15" i="40"/>
  <c r="J15" i="40"/>
  <c r="K15" i="40"/>
  <c r="Q15" i="40"/>
  <c r="L15" i="40"/>
  <c r="Q18" i="41"/>
  <c r="M18" i="41"/>
  <c r="R18" i="41"/>
  <c r="E18" i="41"/>
  <c r="H18" i="41"/>
  <c r="J18" i="41"/>
  <c r="L18" i="41"/>
  <c r="N18" i="41"/>
  <c r="R15" i="40"/>
  <c r="O8" i="3"/>
  <c r="F26" i="3"/>
  <c r="M26" i="3"/>
  <c r="R15" i="3"/>
  <c r="L15" i="3"/>
  <c r="N15" i="3"/>
  <c r="I15" i="3"/>
  <c r="M15" i="3"/>
  <c r="F15" i="3"/>
  <c r="G15" i="3"/>
  <c r="E25" i="40"/>
  <c r="O25" i="40"/>
  <c r="M25" i="40"/>
  <c r="F25" i="40"/>
  <c r="G25" i="40"/>
  <c r="L25" i="40"/>
  <c r="P25" i="40"/>
  <c r="R25" i="40"/>
  <c r="L20" i="40"/>
  <c r="H20" i="40"/>
  <c r="G20" i="40"/>
  <c r="O20" i="40"/>
  <c r="M20" i="40"/>
  <c r="F20" i="40"/>
  <c r="P20" i="40"/>
  <c r="J20" i="40"/>
  <c r="E20" i="40"/>
  <c r="K20" i="40"/>
  <c r="I20" i="40"/>
  <c r="P15" i="40"/>
  <c r="E16" i="42"/>
  <c r="N16" i="42"/>
  <c r="P16" i="42"/>
  <c r="Q16" i="42"/>
  <c r="M16" i="42"/>
  <c r="F16" i="42"/>
  <c r="I16" i="42"/>
  <c r="G16" i="42"/>
  <c r="J16" i="42"/>
  <c r="F18" i="41"/>
  <c r="R16" i="42"/>
  <c r="M25" i="3"/>
  <c r="E20" i="3"/>
  <c r="L20" i="3"/>
  <c r="M20" i="3"/>
  <c r="P20" i="3"/>
  <c r="R20" i="3"/>
  <c r="G20" i="3"/>
  <c r="I20" i="3"/>
  <c r="F20" i="3"/>
  <c r="N20" i="3"/>
  <c r="O15" i="40"/>
  <c r="P14" i="40"/>
  <c r="G14" i="40"/>
  <c r="I14" i="40"/>
  <c r="L14" i="40"/>
  <c r="N14" i="40"/>
  <c r="R14" i="40"/>
  <c r="G18" i="41"/>
  <c r="H14" i="40"/>
  <c r="K7" i="40"/>
  <c r="O24" i="3"/>
  <c r="O17" i="42"/>
  <c r="G11" i="3"/>
  <c r="M24" i="3"/>
  <c r="J16" i="41"/>
  <c r="F14" i="3"/>
  <c r="O12" i="41"/>
  <c r="L22" i="43"/>
  <c r="I12" i="43"/>
  <c r="O22" i="43"/>
  <c r="Q12" i="41"/>
  <c r="P22" i="43"/>
  <c r="J12" i="43"/>
  <c r="E12" i="41"/>
  <c r="P10" i="3"/>
  <c r="O10" i="3"/>
  <c r="K10" i="3"/>
  <c r="L11" i="43"/>
  <c r="H11" i="43"/>
  <c r="Q24" i="3"/>
  <c r="E7" i="40"/>
  <c r="F7" i="40"/>
  <c r="G24" i="3"/>
  <c r="E11" i="3"/>
  <c r="I24" i="3"/>
  <c r="F16" i="41"/>
  <c r="E14" i="3"/>
  <c r="N16" i="41"/>
  <c r="L14" i="3"/>
  <c r="J14" i="3"/>
  <c r="L12" i="41"/>
  <c r="F12" i="43"/>
  <c r="N11" i="3"/>
  <c r="K12" i="41"/>
  <c r="K16" i="41"/>
  <c r="R11" i="3"/>
  <c r="F8" i="41"/>
  <c r="E8" i="41"/>
  <c r="I23" i="41"/>
  <c r="R23" i="41"/>
  <c r="G23" i="41"/>
  <c r="E24" i="3"/>
  <c r="G7" i="40"/>
  <c r="P7" i="40"/>
  <c r="I11" i="3"/>
  <c r="P24" i="3"/>
  <c r="F24" i="3"/>
  <c r="O16" i="41"/>
  <c r="I16" i="41"/>
  <c r="Q22" i="43"/>
  <c r="E22" i="43"/>
  <c r="N12" i="43"/>
  <c r="G16" i="41"/>
  <c r="Q14" i="3"/>
  <c r="N14" i="3"/>
  <c r="F12" i="41"/>
  <c r="P12" i="41"/>
  <c r="G24" i="42"/>
  <c r="M24" i="42"/>
  <c r="F12" i="42"/>
  <c r="E12" i="42"/>
  <c r="H12" i="42"/>
  <c r="Q12" i="42"/>
  <c r="K12" i="42"/>
  <c r="J7" i="40"/>
  <c r="J11" i="3"/>
  <c r="L16" i="41"/>
  <c r="G12" i="41"/>
  <c r="H22" i="43"/>
  <c r="H14" i="3"/>
  <c r="F17" i="42"/>
  <c r="P17" i="42"/>
  <c r="M7" i="40"/>
  <c r="J17" i="40"/>
  <c r="K17" i="40"/>
  <c r="M17" i="40"/>
  <c r="O10" i="40"/>
  <c r="N10" i="40"/>
  <c r="M10" i="40"/>
  <c r="N21" i="3"/>
  <c r="I17" i="40"/>
  <c r="R17" i="40"/>
  <c r="E13" i="40"/>
  <c r="R24" i="43"/>
  <c r="P24" i="43"/>
  <c r="F26" i="42"/>
  <c r="E23" i="40"/>
  <c r="P21" i="3"/>
  <c r="K10" i="40"/>
  <c r="O21" i="3"/>
  <c r="H11" i="3"/>
  <c r="K11" i="3"/>
  <c r="K24" i="42"/>
  <c r="R18" i="42"/>
  <c r="M18" i="42"/>
  <c r="O18" i="42"/>
  <c r="N18" i="42"/>
  <c r="G18" i="42"/>
  <c r="F18" i="42"/>
  <c r="L12" i="42"/>
  <c r="M12" i="42"/>
  <c r="I12" i="42"/>
  <c r="M21" i="3"/>
  <c r="H21" i="3"/>
  <c r="J21" i="3"/>
  <c r="J13" i="40"/>
  <c r="M13" i="40"/>
  <c r="R13" i="40"/>
  <c r="G13" i="40"/>
  <c r="Q21" i="3"/>
  <c r="K9" i="40"/>
  <c r="M9" i="40"/>
  <c r="E9" i="40"/>
  <c r="E10" i="42"/>
  <c r="I10" i="42"/>
  <c r="H19" i="41"/>
  <c r="G19" i="41"/>
  <c r="I19" i="41"/>
  <c r="E19" i="41"/>
  <c r="P19" i="41"/>
  <c r="I9" i="41"/>
  <c r="R9" i="41"/>
  <c r="E22" i="40"/>
  <c r="L9" i="41"/>
  <c r="I21" i="3"/>
  <c r="O17" i="40"/>
  <c r="O21" i="42"/>
  <c r="G21" i="42"/>
  <c r="Q15" i="42"/>
  <c r="L15" i="42"/>
  <c r="O15" i="42"/>
  <c r="K15" i="42"/>
  <c r="M15" i="42"/>
  <c r="R15" i="42"/>
  <c r="E15" i="42"/>
  <c r="G25" i="41"/>
  <c r="R25" i="41"/>
  <c r="N25" i="41"/>
  <c r="L25" i="41"/>
  <c r="M25" i="41"/>
  <c r="J25" i="41"/>
  <c r="K25" i="41"/>
  <c r="Q25" i="41"/>
  <c r="P25" i="41"/>
  <c r="O25" i="41"/>
  <c r="K25" i="40"/>
  <c r="H25" i="40"/>
  <c r="Q25" i="40"/>
  <c r="I25" i="40"/>
  <c r="J25" i="40"/>
  <c r="L20" i="41"/>
  <c r="J20" i="41"/>
  <c r="E26" i="41"/>
  <c r="O26" i="41"/>
  <c r="M26" i="41"/>
  <c r="L14" i="42"/>
  <c r="F14" i="42"/>
  <c r="M9" i="41"/>
  <c r="E9" i="41"/>
  <c r="P9" i="41"/>
  <c r="N9" i="41"/>
  <c r="O9" i="41"/>
  <c r="Q8" i="42"/>
  <c r="J8" i="42"/>
  <c r="P8" i="42"/>
  <c r="N8" i="42"/>
  <c r="E8" i="42"/>
  <c r="R8" i="42"/>
  <c r="G8" i="42"/>
  <c r="N9" i="43"/>
  <c r="H26" i="3"/>
  <c r="N26" i="3"/>
  <c r="P26" i="3"/>
  <c r="O26" i="3"/>
  <c r="I26" i="3"/>
  <c r="Q26" i="3"/>
  <c r="K26" i="3"/>
  <c r="G26" i="3"/>
  <c r="G18" i="43"/>
  <c r="I18" i="43"/>
  <c r="O18" i="43"/>
  <c r="H14" i="43"/>
  <c r="J14" i="43"/>
  <c r="I14" i="43"/>
  <c r="K14" i="43"/>
  <c r="G14" i="43"/>
  <c r="Q10" i="43"/>
  <c r="F10" i="43"/>
  <c r="H10" i="43"/>
  <c r="P10" i="43"/>
  <c r="J10" i="43"/>
  <c r="O10" i="43"/>
  <c r="N10" i="43"/>
  <c r="R10" i="43"/>
  <c r="I10" i="43"/>
  <c r="P23" i="42"/>
  <c r="H23" i="42"/>
  <c r="F23" i="42"/>
  <c r="I23" i="42"/>
  <c r="M11" i="42"/>
  <c r="E11" i="42"/>
  <c r="P11" i="42"/>
  <c r="I21" i="41"/>
  <c r="O21" i="41"/>
  <c r="P17" i="41"/>
  <c r="H13" i="40"/>
  <c r="I13" i="40"/>
  <c r="Q13" i="40"/>
  <c r="E10" i="40"/>
  <c r="P10" i="40"/>
  <c r="G10" i="40"/>
  <c r="H22" i="40"/>
  <c r="J9" i="41"/>
  <c r="J22" i="40"/>
  <c r="F13" i="40"/>
  <c r="F10" i="40"/>
  <c r="L10" i="40"/>
  <c r="M22" i="40"/>
  <c r="L26" i="3"/>
  <c r="I10" i="40"/>
  <c r="J26" i="3"/>
  <c r="R21" i="41"/>
  <c r="M21" i="41"/>
  <c r="Q14" i="43"/>
  <c r="N13" i="40"/>
  <c r="P14" i="43"/>
  <c r="L10" i="43"/>
  <c r="S16" i="39"/>
  <c r="Q16" i="39"/>
  <c r="E8" i="40"/>
  <c r="G13" i="8"/>
  <c r="G9" i="41"/>
  <c r="Q9" i="41"/>
  <c r="K13" i="40"/>
  <c r="O13" i="40"/>
  <c r="H10" i="40"/>
  <c r="F9" i="41"/>
  <c r="Q10" i="40"/>
  <c r="R26" i="3"/>
  <c r="O14" i="43"/>
  <c r="H11" i="42"/>
  <c r="M10" i="43"/>
  <c r="R18" i="43"/>
  <c r="R14" i="43"/>
  <c r="N14" i="43"/>
  <c r="F8" i="42"/>
  <c r="L13" i="40"/>
  <c r="P13" i="40"/>
  <c r="L8" i="42"/>
  <c r="K10" i="43"/>
  <c r="I8" i="42"/>
  <c r="M8" i="42"/>
  <c r="R9" i="3"/>
  <c r="K9" i="3"/>
  <c r="F9" i="3"/>
  <c r="G9" i="3"/>
  <c r="Q9" i="3"/>
  <c r="L9" i="3"/>
  <c r="M9" i="3"/>
  <c r="J9" i="3"/>
  <c r="O7" i="42"/>
  <c r="F26" i="43"/>
  <c r="Q19" i="43"/>
  <c r="I19" i="43"/>
  <c r="E11" i="43"/>
  <c r="P11" i="43"/>
  <c r="N11" i="43"/>
  <c r="M11" i="43"/>
  <c r="R11" i="43"/>
  <c r="F11" i="43"/>
  <c r="O11" i="43"/>
  <c r="R21" i="42"/>
  <c r="J21" i="42"/>
  <c r="F21" i="42"/>
  <c r="L21" i="42"/>
  <c r="Q21" i="42"/>
  <c r="E21" i="42"/>
  <c r="L18" i="42"/>
  <c r="E18" i="42"/>
  <c r="I18" i="42"/>
  <c r="I15" i="42"/>
  <c r="H15" i="42"/>
  <c r="O12" i="42"/>
  <c r="J12" i="42"/>
  <c r="O14" i="40"/>
  <c r="F14" i="40"/>
  <c r="J14" i="40"/>
  <c r="M14" i="40"/>
  <c r="E14" i="40"/>
  <c r="L21" i="46"/>
  <c r="Y70" i="46"/>
  <c r="Y72" i="46"/>
  <c r="I13" i="8"/>
  <c r="AU13" i="46"/>
  <c r="AJ11" i="39"/>
  <c r="P70" i="46"/>
  <c r="P72" i="46"/>
  <c r="M22" i="42"/>
  <c r="J22" i="42"/>
  <c r="P16" i="3"/>
  <c r="M16" i="3"/>
  <c r="G14" i="8"/>
  <c r="G15" i="8"/>
  <c r="I14" i="8"/>
  <c r="G25" i="3"/>
  <c r="K25" i="3"/>
  <c r="P24" i="41"/>
  <c r="P25" i="3"/>
  <c r="P7" i="43"/>
  <c r="M7" i="43"/>
  <c r="Q7" i="43"/>
  <c r="R7" i="43"/>
  <c r="K7" i="43"/>
  <c r="L7" i="43"/>
  <c r="E7" i="43"/>
  <c r="F7" i="43"/>
  <c r="I7" i="43"/>
  <c r="Z70" i="46"/>
  <c r="Z72" i="46"/>
  <c r="N25" i="3"/>
  <c r="F8" i="3"/>
  <c r="G16" i="8"/>
  <c r="AE16" i="39"/>
  <c r="AC16" i="39"/>
  <c r="R16" i="43"/>
  <c r="N16" i="43"/>
  <c r="F16" i="43"/>
  <c r="E16" i="43"/>
  <c r="M16" i="43"/>
  <c r="P16" i="43"/>
  <c r="Q16" i="43"/>
  <c r="G16" i="43"/>
  <c r="F15" i="41"/>
  <c r="R15" i="41"/>
  <c r="Q15" i="41"/>
  <c r="M21" i="40"/>
  <c r="L21" i="40"/>
  <c r="J21" i="40"/>
  <c r="I25" i="3"/>
  <c r="J8" i="3"/>
  <c r="J25" i="3"/>
  <c r="Q25" i="3"/>
  <c r="Y18" i="42"/>
  <c r="R21" i="43"/>
  <c r="M21" i="43"/>
  <c r="K21" i="43"/>
  <c r="G21" i="43"/>
  <c r="L21" i="43"/>
  <c r="P21" i="43"/>
  <c r="N21" i="43"/>
  <c r="L11" i="42"/>
  <c r="K26" i="40"/>
  <c r="M26" i="40"/>
  <c r="P26" i="40"/>
  <c r="R26" i="40"/>
  <c r="J11" i="40"/>
  <c r="R11" i="40"/>
  <c r="O11" i="40"/>
  <c r="P11" i="40"/>
  <c r="M11" i="40"/>
  <c r="G11" i="40"/>
  <c r="I11" i="40"/>
  <c r="L25" i="3"/>
  <c r="H25" i="3"/>
  <c r="O25" i="3"/>
  <c r="K8" i="3"/>
  <c r="N11" i="40"/>
  <c r="M16" i="39"/>
  <c r="K16" i="39"/>
  <c r="L7" i="40"/>
  <c r="I7" i="40"/>
  <c r="G8" i="41"/>
  <c r="N8" i="41"/>
  <c r="R8" i="41"/>
  <c r="I15" i="8"/>
  <c r="H15" i="3"/>
  <c r="Q15" i="3"/>
  <c r="J15" i="3"/>
  <c r="I24" i="42"/>
  <c r="R17" i="42"/>
  <c r="H19" i="40"/>
  <c r="L19" i="40"/>
  <c r="P19" i="40"/>
  <c r="R19" i="40"/>
  <c r="N19" i="40"/>
  <c r="J19" i="40"/>
  <c r="F19" i="40"/>
  <c r="I19" i="40"/>
  <c r="Q70" i="46"/>
  <c r="Q72" i="46"/>
  <c r="I25" i="43"/>
  <c r="N25" i="43"/>
  <c r="E25" i="3"/>
  <c r="R25" i="3"/>
  <c r="F11" i="40"/>
  <c r="E11" i="40"/>
  <c r="R21" i="3"/>
  <c r="G21" i="3"/>
  <c r="K21" i="3"/>
  <c r="I24" i="40"/>
  <c r="H24" i="40"/>
  <c r="P24" i="40"/>
  <c r="E24" i="40"/>
  <c r="L24" i="40"/>
  <c r="N24" i="40"/>
  <c r="N8" i="3"/>
  <c r="F25" i="3"/>
  <c r="H25" i="43"/>
  <c r="R72" i="46"/>
  <c r="S72" i="46"/>
  <c r="K72" i="46"/>
  <c r="I16" i="8"/>
  <c r="J7" i="41"/>
  <c r="K7" i="41"/>
  <c r="L7" i="41"/>
  <c r="H7" i="40"/>
  <c r="R7" i="40"/>
  <c r="N7" i="40"/>
  <c r="O7" i="40"/>
  <c r="E7" i="3"/>
  <c r="F7" i="3"/>
  <c r="L7" i="46"/>
  <c r="L11" i="46"/>
  <c r="G14" i="41"/>
  <c r="M14" i="41"/>
  <c r="R14" i="41"/>
  <c r="O14" i="41"/>
  <c r="F14" i="41"/>
  <c r="I14" i="41"/>
  <c r="Q14" i="41"/>
  <c r="K14" i="41"/>
  <c r="P14" i="41"/>
  <c r="J14" i="41"/>
  <c r="Q13" i="3"/>
  <c r="J13" i="3"/>
  <c r="E13" i="3"/>
  <c r="H13" i="3"/>
  <c r="K13" i="3"/>
  <c r="M13" i="3"/>
  <c r="R13" i="3"/>
  <c r="P13" i="3"/>
  <c r="N13" i="3"/>
  <c r="G13" i="3"/>
  <c r="H21" i="41"/>
  <c r="Q21" i="41"/>
  <c r="K21" i="41"/>
  <c r="P21" i="41"/>
  <c r="G21" i="41"/>
  <c r="N21" i="41"/>
  <c r="E21" i="41"/>
  <c r="J21" i="41"/>
  <c r="L21" i="41"/>
  <c r="F21" i="41"/>
  <c r="H14" i="41"/>
  <c r="P19" i="3"/>
  <c r="Q19" i="3"/>
  <c r="K19" i="3"/>
  <c r="E19" i="3"/>
  <c r="G19" i="3"/>
  <c r="L19" i="3"/>
  <c r="N19" i="3"/>
  <c r="O19" i="3"/>
  <c r="F19" i="3"/>
  <c r="H19" i="3"/>
  <c r="M19" i="3"/>
  <c r="I19" i="3"/>
  <c r="J19" i="3"/>
  <c r="R19" i="3"/>
  <c r="G11" i="42"/>
  <c r="O11" i="42"/>
  <c r="I11" i="42"/>
  <c r="N11" i="42"/>
  <c r="R11" i="42"/>
  <c r="F11" i="42"/>
  <c r="J11" i="42"/>
  <c r="K11" i="42"/>
  <c r="Q11" i="42"/>
  <c r="E17" i="40"/>
  <c r="Q17" i="40"/>
  <c r="G17" i="40"/>
  <c r="L17" i="40"/>
  <c r="N17" i="40"/>
  <c r="H17" i="40"/>
  <c r="L17" i="42"/>
  <c r="K17" i="42"/>
  <c r="H17" i="42"/>
  <c r="Q17" i="42"/>
  <c r="I17" i="42"/>
  <c r="G17" i="42"/>
  <c r="E17" i="42"/>
  <c r="J17" i="42"/>
  <c r="N17" i="42"/>
  <c r="H24" i="42"/>
  <c r="F24" i="42"/>
  <c r="R24" i="42"/>
  <c r="L24" i="42"/>
  <c r="E24" i="42"/>
  <c r="J24" i="42"/>
  <c r="Q24" i="42"/>
  <c r="N24" i="42"/>
  <c r="O22" i="40"/>
  <c r="R22" i="40"/>
  <c r="N22" i="40"/>
  <c r="Q22" i="40"/>
  <c r="L22" i="40"/>
  <c r="G22" i="40"/>
  <c r="I22" i="40"/>
  <c r="F22" i="40"/>
  <c r="K22" i="40"/>
  <c r="G13" i="43"/>
  <c r="O13" i="43"/>
  <c r="N13" i="43"/>
  <c r="J13" i="43"/>
  <c r="P13" i="43"/>
  <c r="R13" i="43"/>
  <c r="K13" i="43"/>
  <c r="I13" i="43"/>
  <c r="Q13" i="43"/>
  <c r="H13" i="43"/>
  <c r="M13" i="43"/>
  <c r="O11" i="41"/>
  <c r="J11" i="41"/>
  <c r="M11" i="41"/>
  <c r="G11" i="41"/>
  <c r="P11" i="41"/>
  <c r="N11" i="41"/>
  <c r="E11" i="41"/>
  <c r="R11" i="41"/>
  <c r="F11" i="41"/>
  <c r="H11" i="41"/>
  <c r="I11" i="41"/>
  <c r="Q11" i="41"/>
  <c r="E14" i="41"/>
  <c r="E19" i="43"/>
  <c r="M19" i="43"/>
  <c r="F19" i="43"/>
  <c r="H19" i="43"/>
  <c r="J19" i="43"/>
  <c r="G19" i="43"/>
  <c r="R19" i="43"/>
  <c r="L19" i="43"/>
  <c r="P19" i="43"/>
  <c r="O19" i="43"/>
  <c r="N19" i="43"/>
  <c r="N14" i="41"/>
  <c r="L8" i="3"/>
  <c r="M8" i="3"/>
  <c r="Q8" i="3"/>
  <c r="H8" i="3"/>
  <c r="R8" i="3"/>
  <c r="E8" i="3"/>
  <c r="I8" i="3"/>
  <c r="P8" i="3"/>
  <c r="G8" i="3"/>
  <c r="G7" i="41"/>
  <c r="H7" i="41"/>
  <c r="Q7" i="41"/>
  <c r="R7" i="41"/>
  <c r="N7" i="41"/>
  <c r="P7" i="41"/>
  <c r="E7" i="41"/>
  <c r="F7" i="41"/>
  <c r="M7" i="41"/>
  <c r="J9" i="42"/>
  <c r="M9" i="42"/>
  <c r="E9" i="42"/>
  <c r="Q9" i="42"/>
  <c r="H9" i="42"/>
  <c r="G9" i="42"/>
  <c r="R9" i="42"/>
  <c r="P9" i="42"/>
  <c r="Q25" i="43"/>
  <c r="M25" i="43"/>
  <c r="O25" i="43"/>
  <c r="P25" i="43"/>
  <c r="E25" i="43"/>
  <c r="K25" i="43"/>
  <c r="R25" i="43"/>
  <c r="J25" i="43"/>
  <c r="L25" i="43"/>
  <c r="G25" i="43"/>
  <c r="F25" i="43"/>
  <c r="J23" i="42"/>
  <c r="E23" i="42"/>
  <c r="F18" i="43"/>
  <c r="E24" i="43"/>
  <c r="E20" i="41"/>
  <c r="N10" i="42"/>
  <c r="O10" i="42"/>
  <c r="E21" i="40"/>
  <c r="L18" i="3"/>
  <c r="Q18" i="43"/>
  <c r="Q10" i="42"/>
  <c r="Q23" i="42"/>
  <c r="F24" i="43"/>
  <c r="G18" i="3"/>
  <c r="O18" i="3"/>
  <c r="F20" i="41"/>
  <c r="O21" i="40"/>
  <c r="K18" i="3"/>
  <c r="M24" i="43"/>
  <c r="R18" i="3"/>
  <c r="I20" i="41"/>
  <c r="I23" i="3"/>
  <c r="H23" i="3"/>
  <c r="H11" i="40"/>
  <c r="Q11" i="40"/>
  <c r="G23" i="42"/>
  <c r="J18" i="43"/>
  <c r="Q24" i="43"/>
  <c r="E18" i="43"/>
  <c r="R21" i="40"/>
  <c r="F18" i="3"/>
  <c r="P10" i="42"/>
  <c r="P20" i="41"/>
  <c r="N23" i="3"/>
  <c r="Q18" i="3"/>
  <c r="N23" i="42"/>
  <c r="L18" i="43"/>
  <c r="N24" i="43"/>
  <c r="K10" i="42"/>
  <c r="E18" i="3"/>
  <c r="O20" i="41"/>
  <c r="I24" i="43"/>
  <c r="K23" i="3"/>
  <c r="E23" i="3"/>
  <c r="M18" i="43"/>
  <c r="K23" i="42"/>
  <c r="K18" i="43"/>
  <c r="J24" i="43"/>
  <c r="P18" i="43"/>
  <c r="F10" i="42"/>
  <c r="L10" i="42"/>
  <c r="H18" i="3"/>
  <c r="P21" i="40"/>
  <c r="J10" i="42"/>
  <c r="M20" i="41"/>
  <c r="O23" i="3"/>
  <c r="J23" i="3"/>
  <c r="K24" i="43"/>
  <c r="M18" i="3"/>
  <c r="M23" i="42"/>
  <c r="R23" i="42"/>
  <c r="N20" i="41"/>
  <c r="R10" i="42"/>
  <c r="N21" i="40"/>
  <c r="I21" i="40"/>
  <c r="R23" i="3"/>
  <c r="L23" i="3"/>
  <c r="K16" i="46"/>
  <c r="K20" i="46"/>
  <c r="L13" i="46"/>
  <c r="F24" i="41"/>
  <c r="M24" i="41"/>
  <c r="J26" i="43"/>
  <c r="K17" i="41"/>
  <c r="I17" i="41"/>
  <c r="L9" i="43"/>
  <c r="N23" i="40"/>
  <c r="N26" i="42"/>
  <c r="Q11" i="8"/>
  <c r="Q9" i="43"/>
  <c r="N8" i="40"/>
  <c r="L18" i="40"/>
  <c r="L23" i="40"/>
  <c r="Q7" i="42"/>
  <c r="R7" i="42"/>
  <c r="H23" i="40"/>
  <c r="F23" i="40"/>
  <c r="J26" i="42"/>
  <c r="P7" i="42"/>
  <c r="Q12" i="8"/>
  <c r="J15" i="43"/>
  <c r="G12" i="40"/>
  <c r="F15" i="43"/>
  <c r="O18" i="40"/>
  <c r="I24" i="41"/>
  <c r="I26" i="43"/>
  <c r="K9" i="43"/>
  <c r="F17" i="41"/>
  <c r="H9" i="43"/>
  <c r="J8" i="40"/>
  <c r="M23" i="40"/>
  <c r="H26" i="43"/>
  <c r="I9" i="43"/>
  <c r="L17" i="41"/>
  <c r="G23" i="40"/>
  <c r="I7" i="42"/>
  <c r="R18" i="40"/>
  <c r="J23" i="40"/>
  <c r="K23" i="40"/>
  <c r="O26" i="42"/>
  <c r="O20" i="3"/>
  <c r="Q20" i="3"/>
  <c r="I15" i="43"/>
  <c r="P15" i="43"/>
  <c r="G20" i="43"/>
  <c r="G23" i="3"/>
  <c r="K24" i="41"/>
  <c r="R26" i="43"/>
  <c r="O9" i="43"/>
  <c r="P9" i="43"/>
  <c r="G17" i="41"/>
  <c r="E9" i="43"/>
  <c r="M8" i="40"/>
  <c r="E26" i="42"/>
  <c r="E21" i="8"/>
  <c r="O26" i="43"/>
  <c r="Q17" i="41"/>
  <c r="P23" i="40"/>
  <c r="J18" i="40"/>
  <c r="Q12" i="40"/>
  <c r="R26" i="42"/>
  <c r="G8" i="40"/>
  <c r="M12" i="40"/>
  <c r="L15" i="43"/>
  <c r="Q26" i="43"/>
  <c r="L24" i="41"/>
  <c r="G24" i="41"/>
  <c r="K7" i="42"/>
  <c r="L7" i="42"/>
  <c r="H8" i="40"/>
  <c r="H17" i="41"/>
  <c r="M17" i="41"/>
  <c r="G26" i="42"/>
  <c r="E26" i="43"/>
  <c r="K18" i="40"/>
  <c r="P18" i="40"/>
  <c r="L12" i="40"/>
  <c r="K12" i="40"/>
  <c r="Q26" i="42"/>
  <c r="K26" i="42"/>
  <c r="J12" i="40"/>
  <c r="Q24" i="41"/>
  <c r="J24" i="41"/>
  <c r="H24" i="41"/>
  <c r="G7" i="42"/>
  <c r="H7" i="42"/>
  <c r="R8" i="40"/>
  <c r="N17" i="41"/>
  <c r="P11" i="8"/>
  <c r="O17" i="41"/>
  <c r="I26" i="42"/>
  <c r="M26" i="43"/>
  <c r="E18" i="40"/>
  <c r="Q23" i="40"/>
  <c r="R12" i="40"/>
  <c r="O12" i="40"/>
  <c r="H26" i="42"/>
  <c r="I12" i="40"/>
  <c r="Q15" i="43"/>
  <c r="N12" i="40"/>
  <c r="O15" i="43"/>
  <c r="Q13" i="41"/>
  <c r="R24" i="41"/>
  <c r="E24" i="41"/>
  <c r="D20" i="8"/>
  <c r="G26" i="43"/>
  <c r="J7" i="42"/>
  <c r="M9" i="43"/>
  <c r="O8" i="40"/>
  <c r="G9" i="43"/>
  <c r="R17" i="41"/>
  <c r="L26" i="42"/>
  <c r="N24" i="41"/>
  <c r="K26" i="43"/>
  <c r="H18" i="40"/>
  <c r="M18" i="40"/>
  <c r="Q18" i="40"/>
  <c r="R23" i="40"/>
  <c r="I23" i="40"/>
  <c r="E12" i="40"/>
  <c r="H12" i="40"/>
  <c r="G15" i="43"/>
  <c r="J17" i="41"/>
  <c r="E15" i="43"/>
  <c r="P26" i="43"/>
  <c r="M7" i="42"/>
  <c r="Q7" i="8"/>
  <c r="R9" i="43"/>
  <c r="L8" i="40"/>
  <c r="P8" i="40"/>
  <c r="N18" i="40"/>
  <c r="F12" i="40"/>
  <c r="N15" i="43"/>
  <c r="K8" i="40"/>
  <c r="Q8" i="40"/>
  <c r="H15" i="43"/>
  <c r="Q7" i="3"/>
  <c r="R7" i="3"/>
  <c r="K7" i="3"/>
  <c r="L7" i="3"/>
  <c r="J7" i="3"/>
  <c r="B27" i="8"/>
  <c r="M7" i="3"/>
  <c r="N7" i="8"/>
  <c r="G7" i="3"/>
  <c r="H7" i="3"/>
  <c r="N7" i="3"/>
  <c r="O7" i="3"/>
  <c r="O7" i="43"/>
  <c r="G7" i="43"/>
  <c r="H7" i="43"/>
  <c r="N7" i="43"/>
  <c r="B21" i="8"/>
  <c r="N12" i="8"/>
  <c r="P12" i="8"/>
  <c r="B20" i="8"/>
  <c r="E20" i="8"/>
  <c r="O7" i="41"/>
  <c r="D21" i="8"/>
  <c r="F27" i="8"/>
  <c r="D27" i="8"/>
  <c r="E32" i="8"/>
  <c r="F10" i="8"/>
  <c r="B25" i="8"/>
  <c r="D10" i="8"/>
  <c r="D32" i="8"/>
  <c r="R7" i="8"/>
  <c r="S7" i="8"/>
  <c r="P5" i="8"/>
  <c r="O7" i="8"/>
  <c r="O11" i="8"/>
  <c r="O12" i="8"/>
  <c r="C21" i="8"/>
  <c r="D25" i="8"/>
  <c r="B5" i="8"/>
  <c r="E27" i="8"/>
  <c r="F21" i="8"/>
  <c r="D5" i="8"/>
  <c r="C10" i="8"/>
  <c r="P7" i="8"/>
  <c r="F20" i="8"/>
  <c r="C28" i="8"/>
  <c r="F5" i="8"/>
  <c r="P6" i="8"/>
  <c r="E28" i="8"/>
  <c r="N6" i="8"/>
  <c r="C32" i="8"/>
  <c r="R12" i="8"/>
  <c r="S12" i="8"/>
  <c r="P10" i="8"/>
  <c r="C5" i="8"/>
  <c r="C27" i="8"/>
  <c r="E5" i="8"/>
  <c r="B24" i="8"/>
  <c r="F24" i="8"/>
  <c r="C25" i="8"/>
  <c r="C20" i="8"/>
  <c r="F32" i="8"/>
  <c r="O6" i="8"/>
  <c r="E24" i="8"/>
  <c r="R11" i="8"/>
  <c r="E10" i="8"/>
  <c r="D24" i="8"/>
  <c r="R6" i="8"/>
  <c r="N11" i="8"/>
  <c r="Q6" i="8"/>
  <c r="E25" i="8"/>
  <c r="C24" i="8"/>
  <c r="B10" i="8"/>
  <c r="B32" i="8"/>
  <c r="F25" i="8"/>
  <c r="G28" i="8"/>
  <c r="I28" i="8"/>
  <c r="G21" i="8"/>
  <c r="I21" i="8"/>
  <c r="G26" i="8"/>
  <c r="I26" i="8"/>
  <c r="G20" i="8"/>
  <c r="I20" i="8"/>
  <c r="G32" i="8"/>
  <c r="G10" i="8"/>
  <c r="J58" i="46"/>
  <c r="K61" i="46"/>
  <c r="K64" i="46"/>
  <c r="G5" i="8"/>
  <c r="J8" i="46"/>
  <c r="S11" i="8"/>
  <c r="N10" i="8"/>
  <c r="R10" i="8"/>
  <c r="T10" i="8"/>
  <c r="G24" i="8"/>
  <c r="I24" i="8"/>
  <c r="G25" i="8"/>
  <c r="I25" i="8"/>
  <c r="S6" i="8"/>
  <c r="N5" i="8"/>
  <c r="R5" i="8"/>
  <c r="I5" i="8"/>
  <c r="I32" i="8"/>
  <c r="J16" i="46"/>
  <c r="J34" i="46"/>
  <c r="K36" i="46"/>
  <c r="K38" i="46"/>
  <c r="J26" i="46"/>
  <c r="I10" i="8"/>
  <c r="K71" i="46"/>
  <c r="J50" i="46"/>
  <c r="K50" i="46"/>
  <c r="L50" i="46"/>
  <c r="J42" i="46"/>
  <c r="L61" i="46"/>
  <c r="L64" i="46"/>
  <c r="K58" i="46"/>
  <c r="L58" i="46"/>
  <c r="L36" i="46"/>
  <c r="L38" i="46"/>
  <c r="K52" i="46"/>
  <c r="K54" i="46"/>
  <c r="L44" i="46"/>
  <c r="L46" i="46"/>
  <c r="K44" i="46"/>
  <c r="K46" i="46"/>
  <c r="K42" i="46"/>
  <c r="L42" i="46"/>
  <c r="L52" i="46"/>
  <c r="L54" i="46"/>
  <c r="L28" i="46"/>
  <c r="L30" i="46"/>
  <c r="L67" i="46"/>
  <c r="K28" i="46"/>
  <c r="K30" i="46"/>
  <c r="K67" i="46"/>
  <c r="K26" i="46"/>
  <c r="L26" i="46"/>
  <c r="K69" i="46"/>
  <c r="Q61" i="46" l="1"/>
  <c r="X60" i="46"/>
  <c r="Q63" i="46"/>
  <c r="X62" i="46" s="1"/>
  <c r="L84" i="46"/>
  <c r="K70" i="46" s="1"/>
  <c r="Q65" i="46" s="1"/>
  <c r="X64" i="46" s="1"/>
</calcChain>
</file>

<file path=xl/sharedStrings.xml><?xml version="1.0" encoding="utf-8"?>
<sst xmlns="http://schemas.openxmlformats.org/spreadsheetml/2006/main" count="1554" uniqueCount="837">
  <si>
    <t>Total offerings</t>
  </si>
  <si>
    <t>+</t>
  </si>
  <si>
    <t>Total oz equivalents</t>
  </si>
  <si>
    <t>-</t>
  </si>
  <si>
    <t>*</t>
  </si>
  <si>
    <t>/</t>
  </si>
  <si>
    <t>Simplified Directions for Lunch Menu worksheet</t>
  </si>
  <si>
    <t>Getting Started</t>
  </si>
  <si>
    <t>REMEMBER TO PERIODICALLY SAVE THE WORKSHEET AS IT IS BEING COMPLETED!!!!</t>
  </si>
  <si>
    <t>Materials needed:</t>
  </si>
  <si>
    <t>1 week menu (5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</si>
  <si>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</si>
  <si>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</si>
  <si>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</si>
  <si>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</si>
  <si>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</si>
  <si>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</si>
  <si>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</si>
  <si>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 12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</si>
  <si>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</si>
  <si>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</si>
  <si>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</si>
  <si>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</si>
  <si>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</si>
  <si>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</si>
  <si>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</si>
  <si>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</si>
  <si>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</si>
  <si>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</si>
  <si>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</si>
  <si>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</si>
  <si>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</si>
  <si>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</si>
  <si>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</si>
  <si>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</si>
  <si>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</si>
  <si>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</si>
  <si>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</si>
  <si>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</si>
  <si>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</si>
  <si>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</si>
  <si>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</si>
  <si>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</si>
  <si>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</si>
  <si>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</si>
  <si>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</si>
  <si>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</si>
  <si>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</si>
  <si>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</si>
  <si>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</si>
  <si>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</si>
  <si>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</si>
  <si>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</si>
  <si>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</si>
  <si>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</si>
  <si>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</si>
  <si>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</si>
  <si>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</si>
  <si>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</si>
  <si>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</si>
  <si>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</si>
  <si>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</si>
  <si>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</si>
  <si>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</si>
  <si>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</si>
  <si>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</si>
  <si>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</si>
  <si>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</si>
  <si>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</si>
  <si>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</si>
  <si>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</si>
  <si>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</si>
  <si>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</si>
  <si>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</si>
  <si>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</si>
  <si>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</si>
  <si>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</si>
  <si>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The quantity of each vegetable offered must be the planned serving size per student.</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</si>
  <si>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</si>
  <si>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</si>
  <si>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</si>
  <si>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</si>
  <si>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</si>
  <si>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</si>
  <si>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</si>
  <si>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</si>
  <si>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</si>
  <si>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</si>
  <si>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</si>
  <si>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</si>
  <si>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</si>
  <si>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</si>
  <si>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</si>
  <si>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</si>
  <si>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</si>
  <si>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</si>
  <si>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</si>
  <si>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</si>
  <si>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</si>
  <si>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</si>
  <si>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</si>
  <si>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</si>
  <si>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Monday-Friday,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</si>
  <si>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</si>
  <si>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</si>
  <si>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</si>
  <si>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</si>
  <si>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</si>
  <si>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</si>
  <si>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</si>
  <si>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</si>
  <si>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</si>
  <si>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</si>
  <si>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</si>
  <si>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</si>
  <si>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6-8</t>
  </si>
  <si>
    <t xml:space="preserve">Meal Pattern
Reimbursable Lunches
Grades 6-8
</t>
  </si>
  <si>
    <t>SFA Name:</t>
  </si>
  <si>
    <t xml:space="preserve">6-8 Menu #: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</si>
  <si>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</si>
  <si>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</si>
  <si>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</si>
  <si>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</si>
  <si>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</si>
  <si>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</si>
  <si>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</si>
  <si>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</si>
  <si>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</si>
  <si>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</si>
  <si>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</si>
  <si>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</si>
  <si>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r>
      <t>Grains
(oz eqivalents)</t>
    </r>
    <r>
      <rPr>
        <b/>
        <sz val="12"/>
        <color indexed="8"/>
        <rFont val="Calibri"/>
        <family val="2"/>
      </rPr>
      <t xml:space="preserve">
</t>
    </r>
  </si>
  <si>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</si>
  <si>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</si>
  <si>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</si>
  <si>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</si>
  <si>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eqivalents including whole grain rich and desserts offered with this meal</t>
  </si>
  <si>
    <t>Of the grains offered with this meal, enter the number of ounce equivalents that are whole grain rich</t>
  </si>
  <si>
    <t>Of the grains offered with this meal enter number of ounce eqivalents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</si>
  <si>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</si>
  <si>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</si>
  <si>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</si>
  <si>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</si>
  <si>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</si>
  <si>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</si>
  <si>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</si>
  <si>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</si>
  <si>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</si>
  <si>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</si>
  <si>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</si>
  <si>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</si>
  <si>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</si>
  <si>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</si>
  <si>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</si>
  <si>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</si>
  <si>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</si>
  <si>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</si>
  <si>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</si>
  <si>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</si>
  <si>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</si>
  <si>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</si>
  <si>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</si>
  <si>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</si>
  <si>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</si>
  <si>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</si>
  <si>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</si>
  <si>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</si>
  <si>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</si>
  <si>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</si>
  <si>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</si>
  <si>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</si>
  <si>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</si>
  <si>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</si>
  <si>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</si>
  <si>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</si>
  <si>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</si>
  <si>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</si>
  <si>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</si>
  <si>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</si>
  <si>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</si>
  <si>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</si>
  <si>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</si>
  <si>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</si>
  <si>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</si>
  <si>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</si>
  <si>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</si>
  <si>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</si>
  <si>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</si>
  <si>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</si>
  <si>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</si>
  <si>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</si>
  <si>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</si>
  <si>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</si>
  <si>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</si>
  <si>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</si>
  <si>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</si>
  <si>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</si>
  <si>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</si>
  <si>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</si>
  <si>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</si>
  <si>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</si>
  <si>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</si>
  <si>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</si>
  <si>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</si>
  <si>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</si>
  <si>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</si>
  <si>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</si>
  <si>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</si>
  <si>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</si>
  <si>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</si>
  <si>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</si>
  <si>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</si>
  <si>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</si>
  <si>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</si>
  <si>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</si>
  <si>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</si>
  <si>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</si>
  <si>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</si>
  <si>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</si>
  <si>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</si>
  <si>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</si>
  <si>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</si>
  <si>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</si>
  <si>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</si>
  <si>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</si>
  <si>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</si>
  <si>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</si>
  <si>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</si>
  <si>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</si>
  <si>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</si>
  <si>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</si>
  <si>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</si>
  <si>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</si>
  <si>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</si>
  <si>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</si>
  <si>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</si>
  <si>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</si>
  <si>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</si>
  <si>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</si>
  <si>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</si>
  <si>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</si>
  <si>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</si>
  <si>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</si>
  <si>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</si>
  <si>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</si>
  <si>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</si>
  <si>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</si>
  <si>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6-8</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</si>
  <si>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</si>
  <si>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</si>
  <si>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</si>
  <si>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</si>
  <si>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</si>
  <si>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</si>
  <si>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</si>
  <si>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</si>
  <si>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</si>
  <si>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</si>
  <si>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</si>
  <si>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</si>
  <si>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</si>
  <si>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</si>
  <si>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</si>
  <si>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</si>
  <si>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</si>
  <si>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</si>
  <si>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</si>
  <si>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</si>
  <si>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</si>
  <si>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</si>
  <si>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</si>
  <si>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</si>
  <si>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</si>
  <si>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</si>
  <si>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</si>
  <si>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</si>
  <si>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</si>
  <si>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</si>
  <si>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</si>
  <si>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</si>
  <si>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</si>
  <si>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</si>
  <si>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Monday Daily Lunch Requirement Check
Grades 6-8</t>
  </si>
  <si>
    <t>Scroll to the right to enter vegetable subgroup information</t>
  </si>
  <si>
    <t>Monday Vegetable Subgroup Data Entry
Grades 6-8</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</si>
  <si>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</si>
  <si>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</si>
  <si>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r>
      <rPr>
        <sz val="12"/>
        <color indexed="8"/>
        <rFont val="Calibri"/>
        <family val="2"/>
      </rPr>
      <t>Creditable Amount of Each Vegetable Subgroup Offered on Monday</t>
    </r>
    <r>
      <rPr>
        <sz val="12"/>
        <color indexed="8"/>
        <rFont val="Calibri"/>
        <family val="2"/>
      </rPr>
      <t xml:space="preserve">
</t>
    </r>
    <r>
      <rPr>
        <sz val="12"/>
        <color indexed="8"/>
        <rFont val="Calibri"/>
        <family val="2"/>
      </rPr>
      <t xml:space="preserve">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r>
  </si>
  <si>
    <t xml:space="preserve">Click here for help categorizing vegetables
</t>
  </si>
  <si>
    <t>Monday</t>
  </si>
  <si>
    <r>
      <t xml:space="preserve">Check this box if you offered the weekly vegetable bar on Monday with </t>
    </r>
    <r>
      <rPr>
        <b/>
        <sz val="12"/>
        <color indexed="8"/>
        <rFont val="Calibri"/>
        <family val="2"/>
      </rPr>
      <t>NO CHANGES</t>
    </r>
    <r>
      <rPr>
        <sz val="12"/>
        <color indexed="8"/>
        <rFont val="Calibri"/>
        <family val="2"/>
      </rPr>
      <t>:</t>
    </r>
  </si>
  <si>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</si>
  <si>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</si>
  <si>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</si>
  <si>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</si>
  <si>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</si>
  <si>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</si>
  <si>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r>
      <t xml:space="preserve">Milk Type
</t>
    </r>
    <r>
      <rPr>
        <sz val="11"/>
        <color theme="1"/>
        <rFont val="Calibri"/>
        <family val="2"/>
        <scheme val="minor"/>
      </rPr>
      <t>Check the type of milk below if it is offered to students on Monday.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</si>
  <si>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Monday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</si>
  <si>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</si>
  <si>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</si>
  <si>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</si>
  <si>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</si>
  <si>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</si>
  <si>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</si>
  <si>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</si>
  <si>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</si>
  <si>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</si>
  <si>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</si>
  <si>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</si>
  <si>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</si>
  <si>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</si>
  <si>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</si>
  <si>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</si>
  <si>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Monday</t>
  </si>
  <si>
    <t>Red/Orange vegetables offered on Monday</t>
  </si>
  <si>
    <t>Beans/Peas (legumes) offered on Monday</t>
  </si>
  <si>
    <t>Starchy vegetables offered on Monday</t>
  </si>
  <si>
    <t>Other vegetables offered on Monday</t>
  </si>
  <si>
    <t>Skim/fat-free, flavored</t>
  </si>
  <si>
    <t>Low-fat (1% or less), unflavored</t>
  </si>
  <si>
    <t>Largest amount of dark green vegetables to select on Monday</t>
  </si>
  <si>
    <t>Largest amount of red/orange vegetables to select on Monday</t>
  </si>
  <si>
    <t>Largest amount of beans/peas to select on Monday</t>
  </si>
  <si>
    <t>Largest amount of starchy vegetables to select on Monday</t>
  </si>
  <si>
    <t>Largest amount of other vegetables to select on Monday</t>
  </si>
  <si>
    <t>Low-fat (1% or less), flavored</t>
  </si>
  <si>
    <t>Reduced fat (2% fat) or whole, unflavored and flavored</t>
  </si>
  <si>
    <r>
      <t xml:space="preserve">Fraction Calculator: 
</t>
    </r>
    <r>
      <rPr>
        <sz val="11"/>
        <color theme="1"/>
        <rFont val="Calibri"/>
        <family val="2"/>
        <scheme val="minor"/>
      </rPr>
      <t>Use this calculator to add the number of cups.</t>
    </r>
  </si>
  <si>
    <t>Tuesday Daily Lunch Requirement Check
Grades 6-8</t>
  </si>
  <si>
    <t>Tuesday Vegetable Subgroup Data Entry
Grades 6-8</t>
  </si>
  <si>
    <t xml:space="preserve">Creditable Amount of Each Vegetable Subgroup Offered on Tuesday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</si>
  <si>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Tuesday</t>
  </si>
  <si>
    <r>
      <t xml:space="preserve">Check this box if you offered the weekly vegetable bar on Tuesday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</si>
  <si>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Tuesday.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</si>
  <si>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Tuesday that differs from the weekly offerings, all offerings and quantities for each vegetable subgroup must be selected in the section below.</t>
  </si>
  <si>
    <t>DARK GREEN vegetables offered on Tuesday</t>
  </si>
  <si>
    <t>Red/Orange vegetables offered on Tuesday</t>
  </si>
  <si>
    <t>Beans/Peas (legumes) offered on Tuesday</t>
  </si>
  <si>
    <t>Starchy vegetables offered on Tuesday</t>
  </si>
  <si>
    <t>Other vegetables offered on Tuesday</t>
  </si>
  <si>
    <t>Largest amount of dark green vegetables to select on Tuesday</t>
  </si>
  <si>
    <t>Largest amount of red/orange vegetables to select on Tuesday</t>
  </si>
  <si>
    <t>Largest amount of beans/peas to select on Tuesday</t>
  </si>
  <si>
    <t>Largest amount of starchy vegetables to select on Tuesday</t>
  </si>
  <si>
    <t>Largest amount of other vegetables to select on Tuesday</t>
  </si>
  <si>
    <t>Wednesday Daily Lunch Requirement Check
Grades 6-8</t>
  </si>
  <si>
    <t>Wednesday Vegetable Subgroup Data Entry
Grades 6-8</t>
  </si>
  <si>
    <t xml:space="preserve">Creditable Amount of Each Vegetable Subgroup Offered on Wednesday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</si>
  <si>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Wednesday</t>
  </si>
  <si>
    <r>
      <t xml:space="preserve">Check this box if you offered the weekly vegetable bar on Wednesday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</si>
  <si>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Wednesday.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</si>
  <si>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Wednesday that differs from the weekly offerings, all offerings and quantities for each vegetable subgroup must be selected in the section below.</t>
  </si>
  <si>
    <t>DARK GREEN vegetables offered on Wednesday</t>
  </si>
  <si>
    <t>Red/Orange vegetables offered on Wednesday</t>
  </si>
  <si>
    <t>Beans/Peas (legumes) offered on Wednesday</t>
  </si>
  <si>
    <t>Starchy vegetables offered on Wednesday</t>
  </si>
  <si>
    <t>Other vegetables offered on Wednesday</t>
  </si>
  <si>
    <t>Largest amount of dark green vegetables to select on Wednesday</t>
  </si>
  <si>
    <t>Largest amount of red/orange vegetables to select on Wednesday</t>
  </si>
  <si>
    <t>Largest amount of beans/peas to select on Wednesday</t>
  </si>
  <si>
    <t>Largest amount of starchy vegetables to select on Wednesday</t>
  </si>
  <si>
    <t>Largest amount of other vegetables to select on Wednesday</t>
  </si>
  <si>
    <t>Thursday Daily Lunch Requirement Check
Grades 6-8</t>
  </si>
  <si>
    <t>Thursday Vegetable Subgroup Data Entry
Grades 6-8</t>
  </si>
  <si>
    <t xml:space="preserve">Creditable Amount of Each Vegetable Subgroup Offered on Thursday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</si>
  <si>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Thursday</t>
  </si>
  <si>
    <r>
      <t xml:space="preserve">Check this box if you offered the weekly vegetable bar on Thursday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</si>
  <si>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Thursday.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</si>
  <si>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Thursday that differs from the weekly offerings, all offerings and quantities for each vegetable subgroup must be selected in the section below.</t>
  </si>
  <si>
    <t>DARK GREEN vegetables offered on Thursday</t>
  </si>
  <si>
    <t>Red/Orange vegetables offered on Thursday</t>
  </si>
  <si>
    <t>Beans/Peas (legumes) offered on Thursday</t>
  </si>
  <si>
    <t>Starchy vegetables offered on Thursday</t>
  </si>
  <si>
    <t>Other vegetables offered on Thursday</t>
  </si>
  <si>
    <t>Largest amount of dark green vegetables to select on Thursday</t>
  </si>
  <si>
    <t>Largest amount of red/orange vegetables to select on Thursday</t>
  </si>
  <si>
    <t>Largest amount of beans/peas to select on Thursday</t>
  </si>
  <si>
    <t>Largest amount of starchy vegetables to select on Thursday</t>
  </si>
  <si>
    <t>Largest amount of other vegetables to select on Thursday</t>
  </si>
  <si>
    <t>Friday Daily Lunch Requirement Check
Grades 6-8</t>
  </si>
  <si>
    <t>Friday Vegetable Subgroup Data Entry
Grades 6-8</t>
  </si>
  <si>
    <t xml:space="preserve">Creditable Amount of Each Vegetable Subgroup Offered on Friday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</si>
  <si>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Friday</t>
  </si>
  <si>
    <r>
      <t xml:space="preserve">Check this box if you offered the weekly vegetable bar on Friday with </t>
    </r>
    <r>
      <rPr>
        <b/>
        <sz val="12"/>
        <color indexed="8"/>
        <rFont val="Calibri"/>
        <family val="2"/>
      </rPr>
      <t>NO CHANGES</t>
    </r>
    <r>
      <rPr>
        <sz val="12"/>
        <color indexed="8"/>
        <rFont val="Calibri"/>
        <family val="2"/>
      </rPr>
      <t>:</t>
    </r>
  </si>
  <si>
    <r>
      <t xml:space="preserve">Milk Type
</t>
    </r>
    <r>
      <rPr>
        <sz val="11"/>
        <color theme="1"/>
        <rFont val="Calibri"/>
        <family val="2"/>
        <scheme val="minor"/>
      </rPr>
      <t>Check the type of milk below if it is offered to students on Friday. 
All types of milk included.</t>
    </r>
  </si>
  <si>
    <t>If you offered any vegetables in addition to the weekly vegetable bar, select the largest amount of the vegetable offered to a student and select the name of each vegetable under the appropriate subgroup.
NOTE:  If you offered a vegetable bar on Friday that differs from the weekly offerings, all offerings and quantities for each vegetable subgroup must be selected in the section below.</t>
  </si>
  <si>
    <t>DARK GREEN vegetables offered on Friday</t>
  </si>
  <si>
    <t>Red/Orange vegetables offered on Friday</t>
  </si>
  <si>
    <t>Beans/Peas (legumes) offered on Friday</t>
  </si>
  <si>
    <t>Starchy vegetables offered on Friday</t>
  </si>
  <si>
    <t>Other vegetables offered on Friday</t>
  </si>
  <si>
    <t>Largest amount of dark green vegetables to select on Friday</t>
  </si>
  <si>
    <t>Largest amount of red/orange vegetables to select on Friday</t>
  </si>
  <si>
    <t>Largest amount of beans/peas to select on Friday</t>
  </si>
  <si>
    <t>Largest amount of starchy vegetables to select on Friday</t>
  </si>
  <si>
    <t>Largest amount of other vegetables to select on Friday</t>
  </si>
  <si>
    <t>Weekly Report
Lunch, Grades 6-8</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</si>
  <si>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</si>
  <si>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</si>
  <si>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</si>
  <si>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</si>
  <si>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</si>
  <si>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</si>
  <si>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</si>
  <si>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</si>
  <si>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</si>
  <si>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</si>
  <si>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</si>
  <si>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</si>
  <si>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</si>
  <si>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</si>
  <si>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</si>
  <si>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</si>
  <si>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</si>
  <si>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</si>
  <si>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</si>
  <si>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</si>
  <si>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</si>
  <si>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</si>
  <si>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</si>
  <si>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</si>
  <si>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</si>
  <si>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</si>
  <si>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</si>
  <si>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</si>
  <si>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</si>
  <si>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</si>
  <si>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</si>
  <si>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</si>
  <si>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</si>
  <si>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</si>
  <si>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 xml:space="preserve">Percent of Whole Grain Rich </t>
  </si>
  <si>
    <t>80% whole grain rich</t>
  </si>
  <si>
    <t>Minimum Fluid Milk</t>
  </si>
  <si>
    <t>Variety: Skim/fat-free unflavored, Skim/fat-free flavored, Low-fat (less than 1%), unflavored, Low-fat (less than 1%), flavored</t>
  </si>
  <si>
    <t>Weekly Reimbursable Meals and Vegetable Subgroups for lunch: Grades 9-12</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</si>
  <si>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</si>
  <si>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</si>
  <si>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</si>
  <si>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</si>
  <si>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</si>
  <si>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</si>
  <si>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</si>
  <si>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</si>
  <si>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</si>
  <si>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</si>
  <si>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</si>
  <si>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</si>
  <si>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</si>
  <si>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</si>
  <si>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</si>
  <si>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</si>
  <si>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</si>
  <si>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</si>
  <si>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</si>
  <si>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</si>
  <si>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</si>
  <si>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</si>
  <si>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</si>
  <si>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</si>
  <si>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</si>
  <si>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</si>
  <si>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</si>
  <si>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</si>
  <si>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</si>
  <si>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</si>
  <si>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</si>
  <si>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</si>
  <si>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</si>
  <si>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</si>
  <si>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</si>
  <si>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</si>
  <si>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</si>
  <si>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</si>
  <si>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</si>
  <si>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</si>
  <si>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</si>
  <si>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</si>
  <si>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</si>
  <si>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</si>
  <si>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</si>
  <si>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</si>
  <si>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</si>
  <si>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</si>
  <si>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</si>
  <si>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</si>
  <si>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</si>
  <si>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</si>
  <si>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</si>
  <si>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</si>
  <si>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</si>
  <si>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</si>
  <si>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</si>
  <si>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</si>
  <si>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</si>
  <si>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</si>
  <si>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</si>
  <si>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</si>
  <si>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</si>
  <si>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</si>
  <si>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</si>
  <si>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</si>
  <si>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</si>
  <si>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</si>
  <si>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</si>
  <si>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</si>
  <si>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</si>
  <si>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</si>
  <si>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</si>
  <si>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</si>
  <si>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</si>
  <si>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</si>
  <si>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</si>
  <si>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</si>
  <si>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</si>
  <si>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</si>
  <si>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</si>
  <si>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</si>
  <si>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</si>
  <si>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</si>
  <si>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</si>
  <si>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</si>
  <si>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</si>
  <si>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</si>
  <si>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</si>
  <si>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</si>
  <si>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</si>
  <si>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</si>
  <si>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</si>
  <si>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</si>
  <si>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</si>
  <si>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</si>
  <si>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</si>
  <si>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</si>
  <si>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</si>
  <si>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</si>
  <si>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</si>
  <si>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</si>
  <si>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</si>
  <si>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</si>
  <si>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</si>
  <si>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</si>
  <si>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</si>
  <si>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</si>
  <si>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</si>
  <si>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</si>
  <si>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Red/Orange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</si>
  <si>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</si>
  <si>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</si>
  <si>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</si>
  <si>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</si>
  <si>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</si>
  <si>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</si>
  <si>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</si>
  <si>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</si>
  <si>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</si>
  <si>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</si>
  <si>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</si>
  <si>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</si>
  <si>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</si>
  <si>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</si>
  <si>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</si>
  <si>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</si>
  <si>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</si>
  <si>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</si>
  <si>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</si>
  <si>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</si>
  <si>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</si>
  <si>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</si>
  <si>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</si>
  <si>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</si>
  <si>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</si>
  <si>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</si>
  <si>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</si>
  <si>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</si>
  <si>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</si>
  <si>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</si>
  <si>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</si>
  <si>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</si>
  <si>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</si>
  <si>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</si>
  <si>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</si>
  <si>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</si>
  <si>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</si>
  <si>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</si>
  <si>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</si>
  <si>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</si>
  <si>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</si>
  <si>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</si>
  <si>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</si>
  <si>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</si>
  <si>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</si>
  <si>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</si>
  <si>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</si>
  <si>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</si>
  <si>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</si>
  <si>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</si>
  <si>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</si>
  <si>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</si>
  <si>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</si>
  <si>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</si>
  <si>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</si>
  <si>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</si>
  <si>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</si>
  <si>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</si>
  <si>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</si>
  <si>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</si>
  <si>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</si>
  <si>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</si>
  <si>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</si>
  <si>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</si>
  <si>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</si>
  <si>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</si>
  <si>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</si>
  <si>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</si>
  <si>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</si>
  <si>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</si>
  <si>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</si>
  <si>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Vegetable Subgroups (colored green)</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</si>
  <si>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</si>
  <si>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</si>
  <si>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</si>
  <si>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</si>
  <si>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</si>
  <si>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</si>
  <si>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</si>
  <si>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</si>
  <si>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</si>
  <si>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</si>
  <si>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</si>
  <si>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</si>
  <si>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</si>
  <si>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</si>
  <si>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</si>
  <si>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</si>
  <si>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</si>
  <si>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</si>
  <si>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</si>
  <si>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</si>
  <si>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</si>
  <si>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</si>
  <si>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</si>
  <si>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</si>
  <si>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</si>
  <si>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</si>
  <si>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</si>
  <si>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</si>
  <si>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</si>
  <si>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</si>
  <si>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</si>
  <si>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</si>
  <si>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</si>
  <si>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</si>
  <si>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</si>
  <si>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</si>
  <si>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</si>
  <si>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</si>
  <si>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</si>
  <si>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</si>
  <si>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</si>
  <si>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</si>
  <si>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</si>
  <si>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</si>
  <si>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</si>
  <si>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</si>
  <si>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</si>
  <si>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</si>
  <si>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6-8</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</si>
  <si>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</si>
  <si>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</si>
  <si>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</si>
  <si>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</si>
  <si>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</si>
  <si>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</si>
  <si>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</si>
  <si>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</si>
  <si>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</si>
  <si>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</si>
  <si>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</si>
  <si>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</si>
  <si>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</si>
  <si>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</si>
  <si>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</si>
  <si>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</si>
  <si>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</si>
  <si>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</si>
  <si>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</si>
  <si>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</si>
  <si>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</si>
  <si>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</si>
  <si>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</si>
  <si>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</si>
  <si>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</si>
  <si>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</si>
  <si>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</si>
  <si>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</si>
  <si>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</si>
  <si>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</si>
  <si>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</si>
  <si>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</si>
  <si>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</si>
  <si>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</si>
  <si>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</si>
  <si>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</si>
  <si>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</si>
  <si>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</si>
  <si>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</si>
  <si>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</si>
  <si>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</si>
  <si>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</si>
  <si>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</si>
  <si>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</si>
  <si>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</si>
  <si>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</si>
  <si>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</si>
  <si>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</si>
  <si>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</si>
  <si>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</si>
  <si>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</si>
  <si>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</si>
  <si>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</si>
  <si>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</si>
  <si>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</si>
  <si>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</si>
  <si>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</si>
  <si>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</si>
  <si>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</si>
  <si>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</si>
  <si>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</si>
  <si>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</si>
  <si>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</si>
  <si>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</si>
  <si>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</si>
  <si>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</si>
  <si>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</si>
  <si>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</si>
  <si>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</si>
  <si>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</si>
  <si>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</si>
  <si>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</si>
  <si>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</si>
  <si>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</si>
  <si>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</si>
  <si>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</si>
  <si>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</si>
  <si>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</si>
  <si>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</si>
  <si>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</si>
  <si>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</si>
  <si>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</si>
  <si>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</si>
  <si>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</si>
  <si>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</si>
  <si>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</si>
  <si>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</si>
  <si>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</si>
  <si>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</si>
  <si>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</si>
  <si>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</si>
  <si>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</si>
  <si>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</si>
  <si>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</si>
  <si>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</si>
  <si>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</si>
  <si>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</si>
  <si>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</si>
  <si>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</si>
  <si>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</si>
  <si>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</si>
  <si>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</si>
  <si>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</si>
  <si>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</si>
  <si>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</si>
  <si>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</si>
  <si>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</si>
  <si>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</si>
  <si>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</si>
  <si>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</si>
  <si>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</si>
  <si>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</si>
  <si>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</si>
  <si>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</si>
  <si>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</si>
  <si>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</si>
  <si>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</si>
  <si>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</si>
  <si>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</si>
  <si>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</si>
  <si>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</si>
  <si>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</si>
  <si>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</si>
  <si>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</si>
  <si>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</si>
  <si>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</si>
  <si>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</si>
  <si>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</si>
  <si>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600-700kcals</t>
  </si>
  <si>
    <t>30% to 70% of the total other offerings</t>
  </si>
  <si>
    <t>More than 70% of the total other offerings</t>
  </si>
  <si>
    <t>Saturated Fat</t>
  </si>
  <si>
    <t>Percent of Calories</t>
  </si>
  <si>
    <t>Less than 10% of total calories</t>
  </si>
  <si>
    <t>Other vegetables not offered</t>
  </si>
  <si>
    <t>Sodium</t>
  </si>
  <si>
    <t>Less than or equal to 1,225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</si>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</sst>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color theme="9" tint="-0.499984740745262"/>
      <name val="Calibri"/>
      <family val="2"/>
      <scheme val="minor"/>
    </font>
    <font>
      <b/>
      <sz val="11"/>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297">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33" fillId="10" borderId="29" xfId="0" applyFont="1" applyFill="1" applyBorder="1" applyAlignment="1" applyProtection="1">
      <alignment horizont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2" fontId="14" fillId="2" borderId="29" xfId="1" applyNumberFormat="1" applyFon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33" fillId="17" borderId="3" xfId="0" applyFont="1" applyFill="1" applyBorder="1" applyAlignment="1" applyProtection="1">
      <alignment horizontal="center"/>
      <protection hidden="1"/>
    </xf>
    <xf numFmtId="0" fontId="35" fillId="17" borderId="6" xfId="0" applyFont="1" applyFill="1" applyBorder="1" applyAlignment="1" applyProtection="1">
      <alignment horizontal="center" wrapText="1"/>
      <protection hidden="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12" fontId="29" fillId="2" borderId="21" xfId="2" applyNumberFormat="1" applyFont="1" applyFill="1" applyBorder="1" applyAlignment="1" applyProtection="1">
      <alignment horizontal="center"/>
      <protection hidden="1"/>
    </xf>
    <xf numFmtId="12" fontId="29" fillId="2" borderId="1" xfId="2" applyNumberFormat="1" applyFont="1" applyFill="1" applyBorder="1" applyAlignment="1" applyProtection="1">
      <alignment horizontal="center"/>
      <protection hidden="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0" fontId="0" fillId="0" borderId="8" xfId="0" applyBorder="1" applyAlignment="1" applyProtection="1">
      <alignment horizontal="left"/>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0" fillId="0" borderId="24" xfId="0" applyBorder="1"/>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65" fillId="0" borderId="48" xfId="0" applyFont="1" applyBorder="1" applyAlignment="1">
      <alignment horizontal="left"/>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12" fontId="0" fillId="2"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33" fillId="0" borderId="0" xfId="0" applyFont="1"/>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2" fontId="0" fillId="0" borderId="0" xfId="0" applyNumberForma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0" fontId="0" fillId="7" borderId="1" xfId="0" applyFill="1" applyBorder="1" applyAlignment="1" applyProtection="1">
      <alignment horizontal="center"/>
      <protection locked="0"/>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46" fillId="16" borderId="41" xfId="0" applyFont="1" applyFill="1" applyBorder="1" applyAlignment="1">
      <alignment horizontal="center" wrapText="1"/>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12" fontId="0" fillId="13" borderId="17" xfId="0" applyNumberFormat="1" applyFill="1" applyBorder="1" applyAlignment="1" applyProtection="1">
      <alignment horizontal="center"/>
      <protection hidden="1"/>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12" fontId="33" fillId="2" borderId="4" xfId="0" applyNumberFormat="1" applyFont="1" applyFill="1" applyBorder="1" applyAlignment="1" applyProtection="1">
      <alignment horizontal="center" vertical="center"/>
      <protection hidden="1"/>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2" fontId="0" fillId="0" borderId="1" xfId="0" applyNumberFormat="1" applyBorder="1" applyAlignment="1" applyProtection="1">
      <alignment horizontal="right" wrapText="1"/>
      <protection locked="0"/>
    </xf>
    <xf numFmtId="0" fontId="0" fillId="0" borderId="1" xfId="0" applyBorder="1" applyAlignment="1" applyProtection="1">
      <alignment horizontal="left" wrapText="1"/>
      <protection locked="0"/>
    </xf>
    <xf numFmtId="0" fontId="0" fillId="0" borderId="0" xfId="0" applyAlignment="1">
      <alignment horizontal="left" wrapText="1"/>
    </xf>
    <xf numFmtId="0" fontId="0" fillId="0" borderId="1" xfId="0" applyBorder="1" applyAlignment="1" applyProtection="1">
      <alignment horizontal="right" wrapText="1"/>
      <protection locked="0"/>
    </xf>
    <xf numFmtId="12" fontId="0" fillId="0" borderId="1" xfId="0" applyNumberFormat="1" applyBorder="1" applyAlignment="1" applyProtection="1">
      <alignment horizontal="left" wrapText="1"/>
      <protection locked="0"/>
    </xf>
    <xf numFmtId="12" fontId="0" fillId="0" borderId="1" xfId="0" applyNumberFormat="1" applyBorder="1" applyAlignment="1" applyProtection="1">
      <alignment horizontal="left" wrapText="1"/>
      <protection hidden="1"/>
    </xf>
    <xf numFmtId="0" fontId="0" fillId="0" borderId="1" xfId="0" applyBorder="1" applyAlignment="1" applyProtection="1">
      <alignment wrapText="1"/>
      <protection locked="0"/>
    </xf>
    <xf numFmtId="0" fontId="0" fillId="0" borderId="21" xfId="0" applyBorder="1" applyAlignment="1" applyProtection="1">
      <alignment wrapText="1"/>
      <protection locked="0"/>
    </xf>
    <xf numFmtId="0" fontId="48" fillId="0" borderId="18" xfId="1" applyFont="1" applyBorder="1" applyAlignment="1" applyProtection="1">
      <alignment vertical="center"/>
    </xf>
    <xf numFmtId="12" fontId="33" fillId="2" borderId="1" xfId="0" applyNumberFormat="1" applyFont="1" applyFill="1" applyBorder="1" applyAlignment="1" applyProtection="1">
      <alignment horizontal="center" vertical="center" wrapText="1"/>
      <protection hidden="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2" fontId="73" fillId="2" borderId="1" xfId="0" applyNumberFormat="1" applyFont="1" applyFill="1" applyBorder="1" applyAlignment="1" applyProtection="1">
      <alignment horizontal="center" vertical="center"/>
      <protection hidden="1"/>
    </xf>
    <xf numFmtId="2" fontId="74"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2" fontId="75" fillId="2" borderId="1" xfId="0" applyNumberFormat="1" applyFont="1" applyFill="1" applyBorder="1" applyAlignment="1" applyProtection="1">
      <alignment horizontal="center" vertical="center"/>
      <protection hidden="1"/>
    </xf>
    <xf numFmtId="12" fontId="0" fillId="0" borderId="24" xfId="0" applyNumberFormat="1" applyBorder="1" applyAlignment="1" applyProtection="1">
      <alignment wrapText="1"/>
      <protection locked="0"/>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0" fontId="30" fillId="0" borderId="0" xfId="0" applyFont="1" applyProtection="1">
      <protection locked="0"/>
    </xf>
    <xf numFmtId="0" fontId="44" fillId="0" borderId="0" xfId="0" applyFont="1" applyAlignment="1">
      <alignment vertical="center" wrapText="1"/>
    </xf>
    <xf numFmtId="1" fontId="0" fillId="0" borderId="1" xfId="0" applyNumberFormat="1" applyBorder="1" applyAlignment="1">
      <alignment horizontal="center" vertical="center"/>
    </xf>
    <xf numFmtId="0" fontId="30" fillId="0" borderId="0" xfId="0" applyFont="1"/>
    <xf numFmtId="0" fontId="33" fillId="0" borderId="76" xfId="0" applyFont="1" applyBorder="1"/>
    <xf numFmtId="0" fontId="0" fillId="0" borderId="21" xfId="0" applyBorder="1"/>
    <xf numFmtId="0" fontId="0" fillId="14" borderId="1" xfId="0" applyFill="1" applyBorder="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12" fontId="0" fillId="0" borderId="0" xfId="0" applyNumberFormat="1" applyProtection="1">
      <protection locked="0"/>
    </xf>
    <xf numFmtId="0" fontId="52" fillId="0" borderId="0" xfId="0" applyFont="1" applyAlignment="1">
      <alignment horizontal="center" wrapText="1"/>
    </xf>
    <xf numFmtId="0" fontId="28" fillId="28" borderId="43" xfId="1" applyFont="1" applyFill="1" applyBorder="1" applyAlignment="1" applyProtection="1">
      <alignment horizontal="center" wrapText="1"/>
      <protection locked="0"/>
    </xf>
    <xf numFmtId="1" fontId="0" fillId="13" borderId="21" xfId="0" applyNumberFormat="1" applyFill="1" applyBorder="1" applyAlignment="1" applyProtection="1">
      <alignment horizontal="center"/>
      <protection hidden="1"/>
    </xf>
    <xf numFmtId="1" fontId="0" fillId="13" borderId="5" xfId="0" applyNumberFormat="1" applyFill="1" applyBorder="1" applyAlignment="1" applyProtection="1">
      <alignment horizontal="center"/>
      <protection hidden="1"/>
    </xf>
    <xf numFmtId="10" fontId="29" fillId="2" borderId="29" xfId="2" applyNumberFormat="1" applyFont="1" applyFill="1" applyBorder="1" applyAlignment="1" applyProtection="1">
      <alignment horizontal="center" vertical="center"/>
      <protection hidden="1"/>
    </xf>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9" fillId="5"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0" fillId="0" borderId="4" xfId="0" applyBorder="1" applyAlignment="1">
      <alignment horizontal="center" vertical="center"/>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48"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5" fillId="14" borderId="38" xfId="0" applyFont="1" applyFill="1" applyBorder="1" applyAlignment="1">
      <alignment horizontal="right" vertical="center"/>
    </xf>
    <xf numFmtId="0" fontId="74"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48" fillId="0" borderId="13" xfId="1" applyFont="1" applyBorder="1" applyAlignment="1" applyProtection="1">
      <alignment horizontal="center" vertical="center"/>
      <protection locked="0"/>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9" fillId="0" borderId="18" xfId="0" applyFont="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center" vertical="center"/>
      <protection locked="0"/>
    </xf>
    <xf numFmtId="0" fontId="63" fillId="0" borderId="46" xfId="0" applyFont="1" applyBorder="1" applyAlignment="1" applyProtection="1">
      <alignment horizontal="center" vertical="center"/>
      <protection locked="0"/>
    </xf>
    <xf numFmtId="0" fontId="48" fillId="0" borderId="0" xfId="1" applyFont="1" applyBorder="1" applyAlignment="1" applyProtection="1">
      <alignment horizontal="center" vertical="center"/>
      <protection locked="0"/>
    </xf>
    <xf numFmtId="0" fontId="63" fillId="0" borderId="18" xfId="0" applyFont="1" applyBorder="1" applyAlignment="1" applyProtection="1">
      <alignment horizontal="center" vertical="center"/>
      <protection locked="0"/>
    </xf>
    <xf numFmtId="0" fontId="63" fillId="0" borderId="47" xfId="0" applyFont="1" applyBorder="1" applyAlignment="1" applyProtection="1">
      <alignment horizontal="center" vertical="center"/>
      <protection locked="0"/>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78" fillId="7"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12" fontId="33" fillId="0" borderId="3" xfId="0" applyNumberFormat="1" applyFont="1" applyBorder="1" applyAlignment="1" applyProtection="1">
      <alignment horizontal="center" vertical="center"/>
      <protection locked="0"/>
    </xf>
    <xf numFmtId="1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2" fontId="33" fillId="2" borderId="4" xfId="0" applyNumberFormat="1" applyFont="1" applyFill="1" applyBorder="1" applyAlignment="1" applyProtection="1">
      <alignment horizontal="center" vertical="center"/>
      <protection hidden="1"/>
    </xf>
    <xf numFmtId="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4" fillId="7" borderId="15" xfId="0" applyFont="1" applyFill="1" applyBorder="1" applyAlignment="1" applyProtection="1">
      <alignment horizontal="center" vertical="center" wrapText="1"/>
      <protection hidden="1"/>
    </xf>
    <xf numFmtId="0" fontId="74" fillId="7" borderId="62" xfId="0" applyFont="1" applyFill="1" applyBorder="1" applyAlignment="1" applyProtection="1">
      <alignment horizontal="center" vertical="center" wrapText="1"/>
      <protection hidden="1"/>
    </xf>
    <xf numFmtId="0" fontId="74"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35" fillId="2" borderId="21"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0" fillId="0" borderId="0" xfId="0" applyAlignment="1" applyProtection="1">
      <alignment horizontal="center"/>
      <protection locked="0"/>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5" fillId="0" borderId="73" xfId="0" applyFont="1" applyBorder="1" applyAlignment="1">
      <alignment horizontal="center" vertical="center" wrapText="1"/>
    </xf>
    <xf numFmtId="0" fontId="75" fillId="0" borderId="47" xfId="0" applyFont="1" applyBorder="1" applyAlignment="1">
      <alignment horizontal="center" vertical="center" wrapText="1"/>
    </xf>
    <xf numFmtId="0" fontId="75" fillId="0" borderId="59" xfId="0" applyFont="1" applyBorder="1" applyAlignment="1">
      <alignment horizontal="center" vertical="center" wrapText="1"/>
    </xf>
    <xf numFmtId="0" fontId="75" fillId="0" borderId="35" xfId="0" applyFont="1" applyBorder="1" applyAlignment="1">
      <alignment horizontal="center" vertical="center" wrapText="1"/>
    </xf>
    <xf numFmtId="0" fontId="75" fillId="0" borderId="45" xfId="0" applyFont="1" applyBorder="1" applyAlignment="1">
      <alignment horizontal="center" vertical="center" wrapText="1"/>
    </xf>
    <xf numFmtId="0" fontId="75" fillId="0" borderId="46" xfId="0" applyFont="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44" fillId="8" borderId="7" xfId="0" applyFont="1" applyFill="1" applyBorder="1" applyAlignment="1">
      <alignment horizontal="center" vertical="center" wrapText="1"/>
    </xf>
    <xf numFmtId="0" fontId="44"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74" fillId="7" borderId="78" xfId="0" applyFont="1" applyFill="1" applyBorder="1" applyAlignment="1">
      <alignment horizontal="center" vertical="center" wrapText="1"/>
    </xf>
    <xf numFmtId="0" fontId="74" fillId="7"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7" fillId="6" borderId="1" xfId="0" applyFont="1" applyFill="1" applyBorder="1" applyAlignment="1" applyProtection="1">
      <alignment horizontal="center" vertical="center"/>
      <protection locked="0"/>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74" fillId="7" borderId="15" xfId="0" applyFont="1" applyFill="1" applyBorder="1" applyAlignment="1">
      <alignment horizontal="center" vertical="center" wrapText="1"/>
    </xf>
    <xf numFmtId="0" fontId="74" fillId="7" borderId="62" xfId="0" applyFont="1" applyFill="1" applyBorder="1" applyAlignment="1">
      <alignment horizontal="center" vertical="center" wrapText="1"/>
    </xf>
    <xf numFmtId="0" fontId="74" fillId="7" borderId="6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8" fillId="8" borderId="0" xfId="1" applyFont="1" applyFill="1" applyAlignment="1" applyProtection="1">
      <alignment horizontal="center" vertical="center" wrapText="1"/>
      <protection locked="0"/>
    </xf>
    <xf numFmtId="0" fontId="48" fillId="8" borderId="0" xfId="1" applyFont="1" applyFill="1" applyAlignment="1" applyProtection="1">
      <alignment horizontal="center" vertical="center"/>
      <protection locked="0"/>
    </xf>
    <xf numFmtId="10" fontId="29" fillId="2" borderId="5" xfId="2" applyNumberFormat="1" applyFont="1" applyFill="1" applyBorder="1" applyAlignment="1" applyProtection="1">
      <alignment horizontal="center"/>
      <protection hidden="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5" fillId="3"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48" fillId="16" borderId="39"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3"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3"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68" xfId="0" applyFill="1" applyBorder="1" applyAlignment="1">
      <alignment horizontal="center"/>
    </xf>
    <xf numFmtId="0" fontId="0" fillId="31"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31" borderId="34" xfId="0" applyFill="1" applyBorder="1" applyAlignment="1">
      <alignment horizontal="center"/>
    </xf>
    <xf numFmtId="0" fontId="0" fillId="31" borderId="57" xfId="0" applyFill="1" applyBorder="1" applyAlignment="1">
      <alignment horizontal="center"/>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0" fontId="48" fillId="6"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2" borderId="14" xfId="0" applyFont="1" applyFill="1" applyBorder="1" applyAlignment="1">
      <alignment horizontal="center" vertical="center" wrapText="1"/>
    </xf>
    <xf numFmtId="0" fontId="73" fillId="32" borderId="24" xfId="0" applyFont="1" applyFill="1" applyBorder="1" applyAlignment="1">
      <alignment horizontal="center" vertical="center" wrapText="1"/>
    </xf>
    <xf numFmtId="0" fontId="73" fillId="32" borderId="38" xfId="0" applyFont="1" applyFill="1" applyBorder="1" applyAlignment="1">
      <alignment horizontal="center" vertical="center" wrapText="1"/>
    </xf>
    <xf numFmtId="0" fontId="48" fillId="14" borderId="1" xfId="1" applyFont="1" applyFill="1" applyBorder="1" applyAlignment="1" applyProtection="1">
      <alignment horizontal="center" vertical="center"/>
      <protection locked="0"/>
    </xf>
    <xf numFmtId="0" fontId="75" fillId="14" borderId="14" xfId="0" applyFont="1" applyFill="1" applyBorder="1" applyAlignment="1">
      <alignment horizontal="right" vertical="center"/>
    </xf>
    <xf numFmtId="0" fontId="75" fillId="14" borderId="24" xfId="0" applyFont="1" applyFill="1" applyBorder="1" applyAlignment="1">
      <alignment horizontal="right" vertical="center"/>
    </xf>
    <xf numFmtId="0" fontId="75" fillId="14" borderId="38" xfId="0" applyFont="1" applyFill="1" applyBorder="1" applyAlignment="1">
      <alignment horizontal="right" vertical="center"/>
    </xf>
    <xf numFmtId="0" fontId="75" fillId="14" borderId="14" xfId="0" applyFont="1" applyFill="1" applyBorder="1" applyAlignment="1">
      <alignment horizontal="center" vertical="center"/>
    </xf>
    <xf numFmtId="0" fontId="75" fillId="14" borderId="24" xfId="0" applyFont="1" applyFill="1" applyBorder="1" applyAlignment="1">
      <alignment horizontal="center" vertical="center"/>
    </xf>
    <xf numFmtId="0" fontId="75"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74" fillId="7" borderId="14" xfId="0" applyFont="1" applyFill="1" applyBorder="1" applyAlignment="1">
      <alignment horizontal="right" vertical="center"/>
    </xf>
    <xf numFmtId="0" fontId="74" fillId="7" borderId="24" xfId="0" applyFont="1" applyFill="1" applyBorder="1" applyAlignment="1">
      <alignment horizontal="right" vertical="center"/>
    </xf>
    <xf numFmtId="0" fontId="74" fillId="7" borderId="38" xfId="0" applyFont="1" applyFill="1" applyBorder="1" applyAlignment="1">
      <alignment horizontal="right" vertical="center"/>
    </xf>
    <xf numFmtId="0" fontId="74" fillId="7" borderId="14" xfId="0" applyFont="1" applyFill="1" applyBorder="1" applyAlignment="1">
      <alignment horizontal="center" vertical="center"/>
    </xf>
    <xf numFmtId="0" fontId="74" fillId="7" borderId="24" xfId="0" applyFont="1" applyFill="1" applyBorder="1" applyAlignment="1">
      <alignment horizontal="center" vertical="center"/>
    </xf>
    <xf numFmtId="0" fontId="74" fillId="7" borderId="38" xfId="0" applyFon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33" fillId="31" borderId="27" xfId="0" applyFont="1" applyFill="1" applyBorder="1" applyAlignment="1" applyProtection="1">
      <alignment horizontal="center" vertical="center" wrapText="1"/>
      <protection hidden="1"/>
    </xf>
    <xf numFmtId="0" fontId="33" fillId="31" borderId="22" xfId="0" applyFont="1" applyFill="1" applyBorder="1" applyAlignment="1" applyProtection="1">
      <alignment horizontal="center" vertical="center" wrapText="1"/>
      <protection hidden="1"/>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33" fillId="14" borderId="14" xfId="0" applyFont="1" applyFill="1" applyBorder="1" applyAlignment="1">
      <alignment horizontal="center" wrapText="1"/>
    </xf>
    <xf numFmtId="0" fontId="33" fillId="14" borderId="24" xfId="0" applyFont="1" applyFill="1" applyBorder="1" applyAlignment="1">
      <alignment horizontal="center" wrapText="1"/>
    </xf>
    <xf numFmtId="0" fontId="33" fillId="14" borderId="38" xfId="0" applyFont="1" applyFill="1" applyBorder="1" applyAlignment="1">
      <alignment horizontal="center" wrapText="1"/>
    </xf>
    <xf numFmtId="0" fontId="0" fillId="31" borderId="1" xfId="0" applyFill="1" applyBorder="1" applyAlignment="1">
      <alignment horizontal="center" wrapText="1"/>
    </xf>
  </cellXfs>
  <cellStyles count="3">
    <cellStyle name="Hyperlink" xfId="1" builtinId="8"/>
    <cellStyle name="Normal" xfId="0" builtinId="0"/>
    <cellStyle name="Percent" xfId="2" builtinId="5"/>
  </cellStyles>
  <dxfs count="71">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G$7" lockText="1" noThreeD="1"/>
</file>

<file path=xl/ctrlProps/ctrlProp1016.xml><?xml version="1.0" encoding="utf-8"?>
<formControlPr xmlns="http://schemas.microsoft.com/office/spreadsheetml/2009/9/main" objectType="CheckBox" fmlaLink="$G$8" lockText="1" noThreeD="1"/>
</file>

<file path=xl/ctrlProps/ctrlProp1017.xml><?xml version="1.0" encoding="utf-8"?>
<formControlPr xmlns="http://schemas.microsoft.com/office/spreadsheetml/2009/9/main" objectType="CheckBox" fmlaLink="$G$9" lockText="1" noThreeD="1"/>
</file>

<file path=xl/ctrlProps/ctrlProp1018.xml><?xml version="1.0" encoding="utf-8"?>
<formControlPr xmlns="http://schemas.microsoft.com/office/spreadsheetml/2009/9/main" objectType="CheckBox" fmlaLink="$G$10" lockText="1" noThreeD="1"/>
</file>

<file path=xl/ctrlProps/ctrlProp1019.xml><?xml version="1.0" encoding="utf-8"?>
<formControlPr xmlns="http://schemas.microsoft.com/office/spreadsheetml/2009/9/main" objectType="CheckBox" fmlaLink="$G$11"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CheckBox" fmlaLink="$G$12" lockText="1" noThreeD="1"/>
</file>

<file path=xl/ctrlProps/ctrlProp1021.xml><?xml version="1.0" encoding="utf-8"?>
<formControlPr xmlns="http://schemas.microsoft.com/office/spreadsheetml/2009/9/main" objectType="CheckBox" fmlaLink="$G$13" lockText="1" noThreeD="1"/>
</file>

<file path=xl/ctrlProps/ctrlProp1022.xml><?xml version="1.0" encoding="utf-8"?>
<formControlPr xmlns="http://schemas.microsoft.com/office/spreadsheetml/2009/9/main" objectType="CheckBox" fmlaLink="$G$14" lockText="1" noThreeD="1"/>
</file>

<file path=xl/ctrlProps/ctrlProp1023.xml><?xml version="1.0" encoding="utf-8"?>
<formControlPr xmlns="http://schemas.microsoft.com/office/spreadsheetml/2009/9/main" objectType="CheckBox" fmlaLink="$G$15" lockText="1" noThreeD="1"/>
</file>

<file path=xl/ctrlProps/ctrlProp1024.xml><?xml version="1.0" encoding="utf-8"?>
<formControlPr xmlns="http://schemas.microsoft.com/office/spreadsheetml/2009/9/main" objectType="CheckBox" fmlaLink="$G$16" lockText="1" noThreeD="1"/>
</file>

<file path=xl/ctrlProps/ctrlProp1025.xml><?xml version="1.0" encoding="utf-8"?>
<formControlPr xmlns="http://schemas.microsoft.com/office/spreadsheetml/2009/9/main" objectType="CheckBox" fmlaLink="$G$17" lockText="1" noThreeD="1"/>
</file>

<file path=xl/ctrlProps/ctrlProp1026.xml><?xml version="1.0" encoding="utf-8"?>
<formControlPr xmlns="http://schemas.microsoft.com/office/spreadsheetml/2009/9/main" objectType="CheckBox" fmlaLink="$G$18" lockText="1" noThreeD="1"/>
</file>

<file path=xl/ctrlProps/ctrlProp1027.xml><?xml version="1.0" encoding="utf-8"?>
<formControlPr xmlns="http://schemas.microsoft.com/office/spreadsheetml/2009/9/main" objectType="CheckBox" fmlaLink="$G$19" lockText="1" noThreeD="1"/>
</file>

<file path=xl/ctrlProps/ctrlProp1028.xml><?xml version="1.0" encoding="utf-8"?>
<formControlPr xmlns="http://schemas.microsoft.com/office/spreadsheetml/2009/9/main" objectType="CheckBox" fmlaLink="$G$20" lockText="1" noThreeD="1"/>
</file>

<file path=xl/ctrlProps/ctrlProp1029.xml><?xml version="1.0" encoding="utf-8"?>
<formControlPr xmlns="http://schemas.microsoft.com/office/spreadsheetml/2009/9/main" objectType="CheckBox" fmlaLink="$G$21"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CheckBox" fmlaLink="$G$22" lockText="1" noThreeD="1"/>
</file>

<file path=xl/ctrlProps/ctrlProp1031.xml><?xml version="1.0" encoding="utf-8"?>
<formControlPr xmlns="http://schemas.microsoft.com/office/spreadsheetml/2009/9/main" objectType="CheckBox" fmlaLink="$G$23" lockText="1" noThreeD="1"/>
</file>

<file path=xl/ctrlProps/ctrlProp1032.xml><?xml version="1.0" encoding="utf-8"?>
<formControlPr xmlns="http://schemas.microsoft.com/office/spreadsheetml/2009/9/main" objectType="CheckBox" fmlaLink="$G$24" lockText="1" noThreeD="1"/>
</file>

<file path=xl/ctrlProps/ctrlProp1033.xml><?xml version="1.0" encoding="utf-8"?>
<formControlPr xmlns="http://schemas.microsoft.com/office/spreadsheetml/2009/9/main" objectType="CheckBox" fmlaLink="$G$25" lockText="1" noThreeD="1"/>
</file>

<file path=xl/ctrlProps/ctrlProp1034.xml><?xml version="1.0" encoding="utf-8"?>
<formControlPr xmlns="http://schemas.microsoft.com/office/spreadsheetml/2009/9/main" objectType="CheckBox" fmlaLink="$G$26" lockText="1" noThreeD="1"/>
</file>

<file path=xl/ctrlProps/ctrlProp1035.xml><?xml version="1.0" encoding="utf-8"?>
<formControlPr xmlns="http://schemas.microsoft.com/office/spreadsheetml/2009/9/main" objectType="CheckBox" fmlaLink="$X$5" lockText="1" noThreeD="1"/>
</file>

<file path=xl/ctrlProps/ctrlProp1036.xml><?xml version="1.0" encoding="utf-8"?>
<formControlPr xmlns="http://schemas.microsoft.com/office/spreadsheetml/2009/9/main" objectType="CheckBox" fmlaLink="$X$6" lockText="1" noThreeD="1"/>
</file>

<file path=xl/ctrlProps/ctrlProp1037.xml><?xml version="1.0" encoding="utf-8"?>
<formControlPr xmlns="http://schemas.microsoft.com/office/spreadsheetml/2009/9/main" objectType="CheckBox" fmlaLink="$X$7" lockText="1" noThreeD="1"/>
</file>

<file path=xl/ctrlProps/ctrlProp1038.xml><?xml version="1.0" encoding="utf-8"?>
<formControlPr xmlns="http://schemas.microsoft.com/office/spreadsheetml/2009/9/main" objectType="CheckBox" fmlaLink="$X$8" lockText="1" noThreeD="1"/>
</file>

<file path=xl/ctrlProps/ctrlProp1039.xml><?xml version="1.0" encoding="utf-8"?>
<formControlPr xmlns="http://schemas.microsoft.com/office/spreadsheetml/2009/9/main" objectType="CheckBox" fmlaLink="$X$9" lockText="1" noThreeD="1"/>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C$5" fmlaRange="GREEN" noThreeD="1" sel="1" val="0"/>
</file>

<file path=xl/ctrlProps/ctrlProp1041.xml><?xml version="1.0" encoding="utf-8"?>
<formControlPr xmlns="http://schemas.microsoft.com/office/spreadsheetml/2009/9/main" objectType="Drop" dropStyle="combo" dx="22" fmlaLink="$AC$6" fmlaRange="GREEN" noThreeD="1" sel="1" val="0"/>
</file>

<file path=xl/ctrlProps/ctrlProp1042.xml><?xml version="1.0" encoding="utf-8"?>
<formControlPr xmlns="http://schemas.microsoft.com/office/spreadsheetml/2009/9/main" objectType="Drop" dropStyle="combo" dx="22" fmlaLink="$AC$7" fmlaRange="GREEN" noThreeD="1" sel="1" val="0"/>
</file>

<file path=xl/ctrlProps/ctrlProp1043.xml><?xml version="1.0" encoding="utf-8"?>
<formControlPr xmlns="http://schemas.microsoft.com/office/spreadsheetml/2009/9/main" objectType="Drop" dropStyle="combo" dx="22" fmlaLink="$AC$8" fmlaRange="GREEN" noThreeD="1" sel="1" val="0"/>
</file>

<file path=xl/ctrlProps/ctrlProp1044.xml><?xml version="1.0" encoding="utf-8"?>
<formControlPr xmlns="http://schemas.microsoft.com/office/spreadsheetml/2009/9/main" objectType="Drop" dropStyle="combo" dx="22" fmlaLink="$AC$9" fmlaRange="GREEN" noThreeD="1" sel="1" val="0"/>
</file>

<file path=xl/ctrlProps/ctrlProp1045.xml><?xml version="1.0" encoding="utf-8"?>
<formControlPr xmlns="http://schemas.microsoft.com/office/spreadsheetml/2009/9/main" objectType="Drop" dropStyle="combo" dx="22" fmlaLink="$AC$10" fmlaRange="GREEN" noThreeD="1" sel="1" val="0"/>
</file>

<file path=xl/ctrlProps/ctrlProp1046.xml><?xml version="1.0" encoding="utf-8"?>
<formControlPr xmlns="http://schemas.microsoft.com/office/spreadsheetml/2009/9/main" objectType="Drop" dropStyle="combo" dx="22" fmlaLink="$AC$11" fmlaRange="GREEN" noThreeD="1" sel="1" val="0"/>
</file>

<file path=xl/ctrlProps/ctrlProp1047.xml><?xml version="1.0" encoding="utf-8"?>
<formControlPr xmlns="http://schemas.microsoft.com/office/spreadsheetml/2009/9/main" objectType="Drop" dropStyle="combo" dx="22" fmlaLink="$AC$12" fmlaRange="GREEN" noThreeD="1" sel="1" val="0"/>
</file>

<file path=xl/ctrlProps/ctrlProp1048.xml><?xml version="1.0" encoding="utf-8"?>
<formControlPr xmlns="http://schemas.microsoft.com/office/spreadsheetml/2009/9/main" objectType="Drop" dropStyle="combo" dx="22" fmlaLink="$AC$13" fmlaRange="GREEN" noThreeD="1" sel="1" val="0"/>
</file>

<file path=xl/ctrlProps/ctrlProp1049.xml><?xml version="1.0" encoding="utf-8"?>
<formControlPr xmlns="http://schemas.microsoft.com/office/spreadsheetml/2009/9/main" objectType="Drop" dropStyle="combo" dx="22" fmlaLink="$AC$14" fmlaRange="GREEN"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E$5" fmlaRange="Cups" noThreeD="1" sel="1" val="0"/>
</file>

<file path=xl/ctrlProps/ctrlProp1051.xml><?xml version="1.0" encoding="utf-8"?>
<formControlPr xmlns="http://schemas.microsoft.com/office/spreadsheetml/2009/9/main" objectType="Drop" dropStyle="combo" dx="22" fmlaLink="$AE$6" fmlaRange="Cups" noThreeD="1" sel="1" val="0"/>
</file>

<file path=xl/ctrlProps/ctrlProp1052.xml><?xml version="1.0" encoding="utf-8"?>
<formControlPr xmlns="http://schemas.microsoft.com/office/spreadsheetml/2009/9/main" objectType="Drop" dropStyle="combo" dx="22" fmlaLink="$AE$7" fmlaRange="Cups" noThreeD="1" sel="1" val="0"/>
</file>

<file path=xl/ctrlProps/ctrlProp1053.xml><?xml version="1.0" encoding="utf-8"?>
<formControlPr xmlns="http://schemas.microsoft.com/office/spreadsheetml/2009/9/main" objectType="Drop" dropStyle="combo" dx="22" fmlaLink="$AE$8" fmlaRange="Cups" noThreeD="1" sel="1" val="0"/>
</file>

<file path=xl/ctrlProps/ctrlProp1054.xml><?xml version="1.0" encoding="utf-8"?>
<formControlPr xmlns="http://schemas.microsoft.com/office/spreadsheetml/2009/9/main" objectType="Drop" dropStyle="combo" dx="22" fmlaLink="$AE$9" fmlaRange="Cups" noThreeD="1" sel="1" val="0"/>
</file>

<file path=xl/ctrlProps/ctrlProp1055.xml><?xml version="1.0" encoding="utf-8"?>
<formControlPr xmlns="http://schemas.microsoft.com/office/spreadsheetml/2009/9/main" objectType="Drop" dropStyle="combo" dx="22" fmlaLink="$AE$10" fmlaRange="Cups" noThreeD="1" sel="1" val="0"/>
</file>

<file path=xl/ctrlProps/ctrlProp1056.xml><?xml version="1.0" encoding="utf-8"?>
<formControlPr xmlns="http://schemas.microsoft.com/office/spreadsheetml/2009/9/main" objectType="Drop" dropStyle="combo" dx="22" fmlaLink="$AE$11" fmlaRange="Cups" noThreeD="1" sel="1" val="0"/>
</file>

<file path=xl/ctrlProps/ctrlProp1057.xml><?xml version="1.0" encoding="utf-8"?>
<formControlPr xmlns="http://schemas.microsoft.com/office/spreadsheetml/2009/9/main" objectType="Drop" dropStyle="combo" dx="22" fmlaLink="$AE$12" fmlaRange="Cups" noThreeD="1" sel="1" val="0"/>
</file>

<file path=xl/ctrlProps/ctrlProp1058.xml><?xml version="1.0" encoding="utf-8"?>
<formControlPr xmlns="http://schemas.microsoft.com/office/spreadsheetml/2009/9/main" objectType="Drop" dropStyle="combo" dx="22" fmlaLink="$AE$13" fmlaRange="Cups" noThreeD="1" sel="1" val="0"/>
</file>

<file path=xl/ctrlProps/ctrlProp1059.xml><?xml version="1.0" encoding="utf-8"?>
<formControlPr xmlns="http://schemas.microsoft.com/office/spreadsheetml/2009/9/main" objectType="Drop" dropStyle="combo" dx="22" fmlaLink="$AE$14" fmlaRange="Cup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H$5" fmlaRange="RED" noThreeD="1" sel="1" val="0"/>
</file>

<file path=xl/ctrlProps/ctrlProp1061.xml><?xml version="1.0" encoding="utf-8"?>
<formControlPr xmlns="http://schemas.microsoft.com/office/spreadsheetml/2009/9/main" objectType="Drop" dropStyle="combo" dx="22" fmlaLink="$AH$6" fmlaRange="RED" noThreeD="1" sel="1" val="0"/>
</file>

<file path=xl/ctrlProps/ctrlProp1062.xml><?xml version="1.0" encoding="utf-8"?>
<formControlPr xmlns="http://schemas.microsoft.com/office/spreadsheetml/2009/9/main" objectType="Drop" dropStyle="combo" dx="22" fmlaLink="$AH$7" fmlaRange="RED" noThreeD="1" sel="1" val="0"/>
</file>

<file path=xl/ctrlProps/ctrlProp1063.xml><?xml version="1.0" encoding="utf-8"?>
<formControlPr xmlns="http://schemas.microsoft.com/office/spreadsheetml/2009/9/main" objectType="Drop" dropStyle="combo" dx="22" fmlaLink="$AH$8" fmlaRange="RED" noThreeD="1" sel="1" val="0"/>
</file>

<file path=xl/ctrlProps/ctrlProp1064.xml><?xml version="1.0" encoding="utf-8"?>
<formControlPr xmlns="http://schemas.microsoft.com/office/spreadsheetml/2009/9/main" objectType="Drop" dropStyle="combo" dx="22" fmlaLink="$AH$9" fmlaRange="RED" noThreeD="1" sel="1" val="0"/>
</file>

<file path=xl/ctrlProps/ctrlProp1065.xml><?xml version="1.0" encoding="utf-8"?>
<formControlPr xmlns="http://schemas.microsoft.com/office/spreadsheetml/2009/9/main" objectType="Drop" dropStyle="combo" dx="22" fmlaLink="$AH$10" fmlaRange="RED" noThreeD="1" sel="1" val="0"/>
</file>

<file path=xl/ctrlProps/ctrlProp1066.xml><?xml version="1.0" encoding="utf-8"?>
<formControlPr xmlns="http://schemas.microsoft.com/office/spreadsheetml/2009/9/main" objectType="Drop" dropStyle="combo" dx="22" fmlaLink="$AH$11" fmlaRange="RED" noThreeD="1" sel="1" val="0"/>
</file>

<file path=xl/ctrlProps/ctrlProp1067.xml><?xml version="1.0" encoding="utf-8"?>
<formControlPr xmlns="http://schemas.microsoft.com/office/spreadsheetml/2009/9/main" objectType="Drop" dropStyle="combo" dx="22" fmlaLink="$AH$12" fmlaRange="RED" noThreeD="1" sel="1" val="0"/>
</file>

<file path=xl/ctrlProps/ctrlProp1068.xml><?xml version="1.0" encoding="utf-8"?>
<formControlPr xmlns="http://schemas.microsoft.com/office/spreadsheetml/2009/9/main" objectType="Drop" dropStyle="combo" dx="22" fmlaLink="$AH$13" fmlaRange="RED" noThreeD="1" sel="1" val="0"/>
</file>

<file path=xl/ctrlProps/ctrlProp1069.xml><?xml version="1.0" encoding="utf-8"?>
<formControlPr xmlns="http://schemas.microsoft.com/office/spreadsheetml/2009/9/main" objectType="Drop" dropStyle="combo" dx="22" fmlaLink="$AH$14" fmlaRange="RED"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J$5" fmlaRange="Cups" noThreeD="1" sel="1" val="0"/>
</file>

<file path=xl/ctrlProps/ctrlProp1071.xml><?xml version="1.0" encoding="utf-8"?>
<formControlPr xmlns="http://schemas.microsoft.com/office/spreadsheetml/2009/9/main" objectType="Drop" dropStyle="combo" dx="22" fmlaLink="$AJ$6" fmlaRange="Cups" noThreeD="1" sel="1" val="0"/>
</file>

<file path=xl/ctrlProps/ctrlProp1072.xml><?xml version="1.0" encoding="utf-8"?>
<formControlPr xmlns="http://schemas.microsoft.com/office/spreadsheetml/2009/9/main" objectType="Drop" dropStyle="combo" dx="22" fmlaLink="$AJ$7" fmlaRange="Cups" noThreeD="1" sel="1" val="0"/>
</file>

<file path=xl/ctrlProps/ctrlProp1073.xml><?xml version="1.0" encoding="utf-8"?>
<formControlPr xmlns="http://schemas.microsoft.com/office/spreadsheetml/2009/9/main" objectType="Drop" dropStyle="combo" dx="22" fmlaLink="$AJ$8" fmlaRange="Cups" noThreeD="1" sel="1" val="0"/>
</file>

<file path=xl/ctrlProps/ctrlProp1074.xml><?xml version="1.0" encoding="utf-8"?>
<formControlPr xmlns="http://schemas.microsoft.com/office/spreadsheetml/2009/9/main" objectType="Drop" dropStyle="combo" dx="22" fmlaLink="$AJ$9" fmlaRange="Cups" noThreeD="1" sel="1" val="0"/>
</file>

<file path=xl/ctrlProps/ctrlProp1075.xml><?xml version="1.0" encoding="utf-8"?>
<formControlPr xmlns="http://schemas.microsoft.com/office/spreadsheetml/2009/9/main" objectType="Drop" dropStyle="combo" dx="22" fmlaLink="$AJ$10" fmlaRange="Cups" noThreeD="1" sel="1" val="0"/>
</file>

<file path=xl/ctrlProps/ctrlProp1076.xml><?xml version="1.0" encoding="utf-8"?>
<formControlPr xmlns="http://schemas.microsoft.com/office/spreadsheetml/2009/9/main" objectType="Drop" dropStyle="combo" dx="22" fmlaLink="$AJ$11" fmlaRange="Cups" noThreeD="1" sel="1" val="0"/>
</file>

<file path=xl/ctrlProps/ctrlProp1077.xml><?xml version="1.0" encoding="utf-8"?>
<formControlPr xmlns="http://schemas.microsoft.com/office/spreadsheetml/2009/9/main" objectType="Drop" dropStyle="combo" dx="22" fmlaLink="$AJ$12" fmlaRange="Cups" noThreeD="1" sel="1" val="0"/>
</file>

<file path=xl/ctrlProps/ctrlProp1078.xml><?xml version="1.0" encoding="utf-8"?>
<formControlPr xmlns="http://schemas.microsoft.com/office/spreadsheetml/2009/9/main" objectType="Drop" dropStyle="combo" dx="22" fmlaLink="$AJ$13" fmlaRange="Cups" noThreeD="1" sel="1" val="0"/>
</file>

<file path=xl/ctrlProps/ctrlProp1079.xml><?xml version="1.0" encoding="utf-8"?>
<formControlPr xmlns="http://schemas.microsoft.com/office/spreadsheetml/2009/9/main" objectType="Drop" dropStyle="combo" dx="22" fmlaLink="$AJ$14"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M$5" fmlaRange="BEANS" noThreeD="1" sel="1" val="0"/>
</file>

<file path=xl/ctrlProps/ctrlProp1081.xml><?xml version="1.0" encoding="utf-8"?>
<formControlPr xmlns="http://schemas.microsoft.com/office/spreadsheetml/2009/9/main" objectType="Drop" dropStyle="combo" dx="22" fmlaLink="$AM$6" fmlaRange="BEANS" noThreeD="1" sel="1" val="0"/>
</file>

<file path=xl/ctrlProps/ctrlProp1082.xml><?xml version="1.0" encoding="utf-8"?>
<formControlPr xmlns="http://schemas.microsoft.com/office/spreadsheetml/2009/9/main" objectType="Drop" dropStyle="combo" dx="22" fmlaLink="$AM$7" fmlaRange="BEANS" noThreeD="1" sel="1" val="0"/>
</file>

<file path=xl/ctrlProps/ctrlProp1083.xml><?xml version="1.0" encoding="utf-8"?>
<formControlPr xmlns="http://schemas.microsoft.com/office/spreadsheetml/2009/9/main" objectType="Drop" dropStyle="combo" dx="22" fmlaLink="$AM$8" fmlaRange="BEANS" noThreeD="1" sel="1" val="0"/>
</file>

<file path=xl/ctrlProps/ctrlProp1084.xml><?xml version="1.0" encoding="utf-8"?>
<formControlPr xmlns="http://schemas.microsoft.com/office/spreadsheetml/2009/9/main" objectType="Drop" dropStyle="combo" dx="22" fmlaLink="$AM$9" fmlaRange="BEANS" noThreeD="1" sel="1" val="0"/>
</file>

<file path=xl/ctrlProps/ctrlProp1085.xml><?xml version="1.0" encoding="utf-8"?>
<formControlPr xmlns="http://schemas.microsoft.com/office/spreadsheetml/2009/9/main" objectType="Drop" dropStyle="combo" dx="22" fmlaLink="$AM$10" fmlaRange="BEANS" noThreeD="1" sel="1" val="0"/>
</file>

<file path=xl/ctrlProps/ctrlProp1086.xml><?xml version="1.0" encoding="utf-8"?>
<formControlPr xmlns="http://schemas.microsoft.com/office/spreadsheetml/2009/9/main" objectType="Drop" dropStyle="combo" dx="22" fmlaLink="$AM$11" fmlaRange="BEANS" noThreeD="1" sel="1" val="0"/>
</file>

<file path=xl/ctrlProps/ctrlProp1087.xml><?xml version="1.0" encoding="utf-8"?>
<formControlPr xmlns="http://schemas.microsoft.com/office/spreadsheetml/2009/9/main" objectType="Drop" dropStyle="combo" dx="22" fmlaLink="$AM$12" fmlaRange="BEANS" noThreeD="1" sel="1" val="0"/>
</file>

<file path=xl/ctrlProps/ctrlProp1088.xml><?xml version="1.0" encoding="utf-8"?>
<formControlPr xmlns="http://schemas.microsoft.com/office/spreadsheetml/2009/9/main" objectType="Drop" dropStyle="combo" dx="22" fmlaLink="$AM$13" fmlaRange="BEANS" noThreeD="1" sel="1" val="0"/>
</file>

<file path=xl/ctrlProps/ctrlProp1089.xml><?xml version="1.0" encoding="utf-8"?>
<formControlPr xmlns="http://schemas.microsoft.com/office/spreadsheetml/2009/9/main" objectType="Drop" dropStyle="combo" dx="22" fmlaLink="$AM$14" fmlaRange="BEAN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O$5" fmlaRange="Cups" noThreeD="1" sel="1" val="0"/>
</file>

<file path=xl/ctrlProps/ctrlProp1091.xml><?xml version="1.0" encoding="utf-8"?>
<formControlPr xmlns="http://schemas.microsoft.com/office/spreadsheetml/2009/9/main" objectType="Drop" dropStyle="combo" dx="22" fmlaLink="$AO$6" fmlaRange="Cups" noThreeD="1" sel="1" val="0"/>
</file>

<file path=xl/ctrlProps/ctrlProp1092.xml><?xml version="1.0" encoding="utf-8"?>
<formControlPr xmlns="http://schemas.microsoft.com/office/spreadsheetml/2009/9/main" objectType="Drop" dropStyle="combo" dx="22" fmlaLink="$AO$7" fmlaRange="Cups" noThreeD="1" sel="1" val="0"/>
</file>

<file path=xl/ctrlProps/ctrlProp1093.xml><?xml version="1.0" encoding="utf-8"?>
<formControlPr xmlns="http://schemas.microsoft.com/office/spreadsheetml/2009/9/main" objectType="Drop" dropStyle="combo" dx="22" fmlaLink="$AO$8" fmlaRange="Cups" noThreeD="1" sel="1" val="0"/>
</file>

<file path=xl/ctrlProps/ctrlProp1094.xml><?xml version="1.0" encoding="utf-8"?>
<formControlPr xmlns="http://schemas.microsoft.com/office/spreadsheetml/2009/9/main" objectType="Drop" dropStyle="combo" dx="22" fmlaLink="$AO$9" fmlaRange="Cups" noThreeD="1" sel="1" val="0"/>
</file>

<file path=xl/ctrlProps/ctrlProp1095.xml><?xml version="1.0" encoding="utf-8"?>
<formControlPr xmlns="http://schemas.microsoft.com/office/spreadsheetml/2009/9/main" objectType="Drop" dropStyle="combo" dx="22" fmlaLink="$AO$10" fmlaRange="Cups" noThreeD="1" sel="1" val="0"/>
</file>

<file path=xl/ctrlProps/ctrlProp1096.xml><?xml version="1.0" encoding="utf-8"?>
<formControlPr xmlns="http://schemas.microsoft.com/office/spreadsheetml/2009/9/main" objectType="Drop" dropStyle="combo" dx="22" fmlaLink="$AO$11" fmlaRange="Cups" noThreeD="1" sel="1" val="0"/>
</file>

<file path=xl/ctrlProps/ctrlProp1097.xml><?xml version="1.0" encoding="utf-8"?>
<formControlPr xmlns="http://schemas.microsoft.com/office/spreadsheetml/2009/9/main" objectType="Drop" dropStyle="combo" dx="22" fmlaLink="$AO$12" fmlaRange="Cups" noThreeD="1" sel="1" val="0"/>
</file>

<file path=xl/ctrlProps/ctrlProp1098.xml><?xml version="1.0" encoding="utf-8"?>
<formControlPr xmlns="http://schemas.microsoft.com/office/spreadsheetml/2009/9/main" objectType="Drop" dropStyle="combo" dx="22" fmlaLink="$AO$13" fmlaRange="Cups" noThreeD="1" sel="1" val="0"/>
</file>

<file path=xl/ctrlProps/ctrlProp1099.xml><?xml version="1.0" encoding="utf-8"?>
<formControlPr xmlns="http://schemas.microsoft.com/office/spreadsheetml/2009/9/main" objectType="Drop" dropStyle="combo" dx="22" fmlaLink="$AO$14"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AR$5" fmlaRange="STARCHY" noThreeD="1" sel="1" val="0"/>
</file>

<file path=xl/ctrlProps/ctrlProp1101.xml><?xml version="1.0" encoding="utf-8"?>
<formControlPr xmlns="http://schemas.microsoft.com/office/spreadsheetml/2009/9/main" objectType="Drop" dropStyle="combo" dx="22" fmlaLink="$AR$6" fmlaRange="STARCHY" noThreeD="1" sel="1" val="0"/>
</file>

<file path=xl/ctrlProps/ctrlProp1102.xml><?xml version="1.0" encoding="utf-8"?>
<formControlPr xmlns="http://schemas.microsoft.com/office/spreadsheetml/2009/9/main" objectType="Drop" dropStyle="combo" dx="22" fmlaLink="$AR$7" fmlaRange="STARCHY" noThreeD="1" sel="1" val="0"/>
</file>

<file path=xl/ctrlProps/ctrlProp1103.xml><?xml version="1.0" encoding="utf-8"?>
<formControlPr xmlns="http://schemas.microsoft.com/office/spreadsheetml/2009/9/main" objectType="Drop" dropStyle="combo" dx="22" fmlaLink="$AR$8" fmlaRange="STARCHY" noThreeD="1" sel="1" val="0"/>
</file>

<file path=xl/ctrlProps/ctrlProp1104.xml><?xml version="1.0" encoding="utf-8"?>
<formControlPr xmlns="http://schemas.microsoft.com/office/spreadsheetml/2009/9/main" objectType="Drop" dropStyle="combo" dx="22" fmlaLink="$AR$9" fmlaRange="STARCHY" noThreeD="1" sel="1" val="0"/>
</file>

<file path=xl/ctrlProps/ctrlProp1105.xml><?xml version="1.0" encoding="utf-8"?>
<formControlPr xmlns="http://schemas.microsoft.com/office/spreadsheetml/2009/9/main" objectType="Drop" dropStyle="combo" dx="22" fmlaLink="$AR$10" fmlaRange="STARCHY" noThreeD="1" sel="1" val="0"/>
</file>

<file path=xl/ctrlProps/ctrlProp1106.xml><?xml version="1.0" encoding="utf-8"?>
<formControlPr xmlns="http://schemas.microsoft.com/office/spreadsheetml/2009/9/main" objectType="Drop" dropStyle="combo" dx="22" fmlaLink="$AR$11" fmlaRange="STARCHY" noThreeD="1" sel="1" val="0"/>
</file>

<file path=xl/ctrlProps/ctrlProp1107.xml><?xml version="1.0" encoding="utf-8"?>
<formControlPr xmlns="http://schemas.microsoft.com/office/spreadsheetml/2009/9/main" objectType="Drop" dropStyle="combo" dx="22" fmlaLink="$AR$12" fmlaRange="STARCHY" noThreeD="1" sel="1" val="0"/>
</file>

<file path=xl/ctrlProps/ctrlProp1108.xml><?xml version="1.0" encoding="utf-8"?>
<formControlPr xmlns="http://schemas.microsoft.com/office/spreadsheetml/2009/9/main" objectType="Drop" dropStyle="combo" dx="22" fmlaLink="$AR$13" fmlaRange="STARCHY" noThreeD="1" sel="1" val="0"/>
</file>

<file path=xl/ctrlProps/ctrlProp1109.xml><?xml version="1.0" encoding="utf-8"?>
<formControlPr xmlns="http://schemas.microsoft.com/office/spreadsheetml/2009/9/main" objectType="Drop" dropStyle="combo" dx="22" fmlaLink="$AR$14" fmlaRange="STARCHY"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AT$5" fmlaRange="Cups" noThreeD="1" sel="1" val="0"/>
</file>

<file path=xl/ctrlProps/ctrlProp1111.xml><?xml version="1.0" encoding="utf-8"?>
<formControlPr xmlns="http://schemas.microsoft.com/office/spreadsheetml/2009/9/main" objectType="Drop" dropStyle="combo" dx="22" fmlaLink="$AT$6" fmlaRange="Cups" noThreeD="1" sel="1" val="0"/>
</file>

<file path=xl/ctrlProps/ctrlProp1112.xml><?xml version="1.0" encoding="utf-8"?>
<formControlPr xmlns="http://schemas.microsoft.com/office/spreadsheetml/2009/9/main" objectType="Drop" dropStyle="combo" dx="22" fmlaLink="$AT$7" fmlaRange="Cups" noThreeD="1" sel="1" val="0"/>
</file>

<file path=xl/ctrlProps/ctrlProp1113.xml><?xml version="1.0" encoding="utf-8"?>
<formControlPr xmlns="http://schemas.microsoft.com/office/spreadsheetml/2009/9/main" objectType="Drop" dropStyle="combo" dx="22" fmlaLink="$AT$8" fmlaRange="Cups" noThreeD="1" sel="1" val="0"/>
</file>

<file path=xl/ctrlProps/ctrlProp1114.xml><?xml version="1.0" encoding="utf-8"?>
<formControlPr xmlns="http://schemas.microsoft.com/office/spreadsheetml/2009/9/main" objectType="Drop" dropStyle="combo" dx="22" fmlaLink="$AT$9" fmlaRange="Cups" noThreeD="1" sel="1" val="0"/>
</file>

<file path=xl/ctrlProps/ctrlProp1115.xml><?xml version="1.0" encoding="utf-8"?>
<formControlPr xmlns="http://schemas.microsoft.com/office/spreadsheetml/2009/9/main" objectType="Drop" dropStyle="combo" dx="22" fmlaLink="$AT$10" fmlaRange="Cups" noThreeD="1" sel="1" val="0"/>
</file>

<file path=xl/ctrlProps/ctrlProp1116.xml><?xml version="1.0" encoding="utf-8"?>
<formControlPr xmlns="http://schemas.microsoft.com/office/spreadsheetml/2009/9/main" objectType="Drop" dropStyle="combo" dx="22" fmlaLink="$AT$11" fmlaRange="Cups" noThreeD="1" sel="1" val="0"/>
</file>

<file path=xl/ctrlProps/ctrlProp1117.xml><?xml version="1.0" encoding="utf-8"?>
<formControlPr xmlns="http://schemas.microsoft.com/office/spreadsheetml/2009/9/main" objectType="Drop" dropStyle="combo" dx="22" fmlaLink="$AT$12" fmlaRange="Cups" noThreeD="1" sel="1" val="0"/>
</file>

<file path=xl/ctrlProps/ctrlProp1118.xml><?xml version="1.0" encoding="utf-8"?>
<formControlPr xmlns="http://schemas.microsoft.com/office/spreadsheetml/2009/9/main" objectType="Drop" dropStyle="combo" dx="22" fmlaLink="$AT$13" fmlaRange="Cups" noThreeD="1" sel="1" val="0"/>
</file>

<file path=xl/ctrlProps/ctrlProp1119.xml><?xml version="1.0" encoding="utf-8"?>
<formControlPr xmlns="http://schemas.microsoft.com/office/spreadsheetml/2009/9/main" objectType="Drop" dropStyle="combo" dx="22" fmlaLink="$AT$14"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AW$5" fmlaRange="OTHER" noThreeD="1" sel="1" val="0"/>
</file>

<file path=xl/ctrlProps/ctrlProp1121.xml><?xml version="1.0" encoding="utf-8"?>
<formControlPr xmlns="http://schemas.microsoft.com/office/spreadsheetml/2009/9/main" objectType="Drop" dropStyle="combo" dx="22" fmlaLink="$AW$6" fmlaRange="OTHER" noThreeD="1" sel="1" val="0"/>
</file>

<file path=xl/ctrlProps/ctrlProp1122.xml><?xml version="1.0" encoding="utf-8"?>
<formControlPr xmlns="http://schemas.microsoft.com/office/spreadsheetml/2009/9/main" objectType="Drop" dropStyle="combo" dx="22" fmlaLink="$AW$7" fmlaRange="'Vegetable Subgroups'!$H$7" noThreeD="1" sel="1" val="0"/>
</file>

<file path=xl/ctrlProps/ctrlProp1123.xml><?xml version="1.0" encoding="utf-8"?>
<formControlPr xmlns="http://schemas.microsoft.com/office/spreadsheetml/2009/9/main" objectType="Drop" dropStyle="combo" dx="22" fmlaLink="$AW$8" fmlaRange="OTHER" noThreeD="1" sel="1" val="0"/>
</file>

<file path=xl/ctrlProps/ctrlProp1124.xml><?xml version="1.0" encoding="utf-8"?>
<formControlPr xmlns="http://schemas.microsoft.com/office/spreadsheetml/2009/9/main" objectType="Drop" dropStyle="combo" dx="22" fmlaLink="$AW$9" fmlaRange="OTHER" noThreeD="1" sel="1" val="0"/>
</file>

<file path=xl/ctrlProps/ctrlProp1125.xml><?xml version="1.0" encoding="utf-8"?>
<formControlPr xmlns="http://schemas.microsoft.com/office/spreadsheetml/2009/9/main" objectType="Drop" dropStyle="combo" dx="22" fmlaLink="$AW$10" fmlaRange="OTHER" noThreeD="1" sel="1" val="0"/>
</file>

<file path=xl/ctrlProps/ctrlProp1126.xml><?xml version="1.0" encoding="utf-8"?>
<formControlPr xmlns="http://schemas.microsoft.com/office/spreadsheetml/2009/9/main" objectType="Drop" dropStyle="combo" dx="22" fmlaLink="$AW$11" fmlaRange="OTHER" noThreeD="1" sel="1" val="0"/>
</file>

<file path=xl/ctrlProps/ctrlProp1127.xml><?xml version="1.0" encoding="utf-8"?>
<formControlPr xmlns="http://schemas.microsoft.com/office/spreadsheetml/2009/9/main" objectType="Drop" dropStyle="combo" dx="22" fmlaLink="$AW$12" fmlaRange="OTHER" noThreeD="1" sel="1" val="0"/>
</file>

<file path=xl/ctrlProps/ctrlProp1128.xml><?xml version="1.0" encoding="utf-8"?>
<formControlPr xmlns="http://schemas.microsoft.com/office/spreadsheetml/2009/9/main" objectType="Drop" dropStyle="combo" dx="22" fmlaLink="$AW$13" fmlaRange="OTHER" noThreeD="1" sel="1" val="0"/>
</file>

<file path=xl/ctrlProps/ctrlProp1129.xml><?xml version="1.0" encoding="utf-8"?>
<formControlPr xmlns="http://schemas.microsoft.com/office/spreadsheetml/2009/9/main" objectType="Drop" dropStyle="combo" dx="22" fmlaLink="$AW$14" fmlaRange="OTHER"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Drop" dropStyle="combo" dx="22" fmlaLink="$AY$5" fmlaRange="Cups" noThreeD="1" sel="1" val="0"/>
</file>

<file path=xl/ctrlProps/ctrlProp1131.xml><?xml version="1.0" encoding="utf-8"?>
<formControlPr xmlns="http://schemas.microsoft.com/office/spreadsheetml/2009/9/main" objectType="Drop" dropStyle="combo" dx="22" fmlaLink="$AY$6" fmlaRange="Cups" noThreeD="1" sel="1" val="0"/>
</file>

<file path=xl/ctrlProps/ctrlProp1132.xml><?xml version="1.0" encoding="utf-8"?>
<formControlPr xmlns="http://schemas.microsoft.com/office/spreadsheetml/2009/9/main" objectType="Drop" dropStyle="combo" dx="22" fmlaLink="$AY$7" fmlaRange="Cups" noThreeD="1" sel="1" val="0"/>
</file>

<file path=xl/ctrlProps/ctrlProp1133.xml><?xml version="1.0" encoding="utf-8"?>
<formControlPr xmlns="http://schemas.microsoft.com/office/spreadsheetml/2009/9/main" objectType="Drop" dropStyle="combo" dx="22" fmlaLink="$AY$8" fmlaRange="Cups" noThreeD="1" sel="1" val="0"/>
</file>

<file path=xl/ctrlProps/ctrlProp1134.xml><?xml version="1.0" encoding="utf-8"?>
<formControlPr xmlns="http://schemas.microsoft.com/office/spreadsheetml/2009/9/main" objectType="Drop" dropStyle="combo" dx="22" fmlaLink="$AY$9" fmlaRange="Cups" noThreeD="1" sel="1" val="0"/>
</file>

<file path=xl/ctrlProps/ctrlProp1135.xml><?xml version="1.0" encoding="utf-8"?>
<formControlPr xmlns="http://schemas.microsoft.com/office/spreadsheetml/2009/9/main" objectType="Drop" dropStyle="combo" dx="22" fmlaLink="$AY$10" fmlaRange="Cups" noThreeD="1" sel="1" val="0"/>
</file>

<file path=xl/ctrlProps/ctrlProp1136.xml><?xml version="1.0" encoding="utf-8"?>
<formControlPr xmlns="http://schemas.microsoft.com/office/spreadsheetml/2009/9/main" objectType="Drop" dropStyle="combo" dx="22" fmlaLink="$AY$11" fmlaRange="Cups" noThreeD="1" sel="1" val="0"/>
</file>

<file path=xl/ctrlProps/ctrlProp1137.xml><?xml version="1.0" encoding="utf-8"?>
<formControlPr xmlns="http://schemas.microsoft.com/office/spreadsheetml/2009/9/main" objectType="Drop" dropStyle="combo" dx="22" fmlaLink="$AY$12" fmlaRange="Cups" noThreeD="1" sel="1" val="0"/>
</file>

<file path=xl/ctrlProps/ctrlProp1138.xml><?xml version="1.0" encoding="utf-8"?>
<formControlPr xmlns="http://schemas.microsoft.com/office/spreadsheetml/2009/9/main" objectType="Drop" dropStyle="combo" dx="22" fmlaLink="$AY$13" fmlaRange="Cups" noThreeD="1" sel="1" val="0"/>
</file>

<file path=xl/ctrlProps/ctrlProp1139.xml><?xml version="1.0" encoding="utf-8"?>
<formControlPr xmlns="http://schemas.microsoft.com/office/spreadsheetml/2009/9/main" objectType="Drop" dropStyle="combo" dx="22" fmlaLink="$AY$1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Radio" firstButton="1" fmlaLink="$B$10" lockText="1" noThreeD="1"/>
</file>

<file path=xl/ctrlProps/ctrlProp1141.xml><?xml version="1.0" encoding="utf-8"?>
<formControlPr xmlns="http://schemas.microsoft.com/office/spreadsheetml/2009/9/main" objectType="Radio" lockText="1" noThreeD="1"/>
</file>

<file path=xl/ctrlProps/ctrlProp1142.xml><?xml version="1.0" encoding="utf-8"?>
<formControlPr xmlns="http://schemas.microsoft.com/office/spreadsheetml/2009/9/main" objectType="Radio" lockText="1" noThreeD="1"/>
</file>

<file path=xl/ctrlProps/ctrlProp1143.xml><?xml version="1.0" encoding="utf-8"?>
<formControlPr xmlns="http://schemas.microsoft.com/office/spreadsheetml/2009/9/main" objectType="Radio" checked="Checked" lockText="1" noThreeD="1"/>
</file>

<file path=xl/ctrlProps/ctrlProp1144.xml><?xml version="1.0" encoding="utf-8"?>
<formControlPr xmlns="http://schemas.microsoft.com/office/spreadsheetml/2009/9/main" objectType="Radio" firstButton="1" fmlaLink="$B$18" lockText="1" noThreeD="1"/>
</file>

<file path=xl/ctrlProps/ctrlProp1145.xml><?xml version="1.0" encoding="utf-8"?>
<formControlPr xmlns="http://schemas.microsoft.com/office/spreadsheetml/2009/9/main" objectType="Radio" lockText="1" noThreeD="1"/>
</file>

<file path=xl/ctrlProps/ctrlProp1146.xml><?xml version="1.0" encoding="utf-8"?>
<formControlPr xmlns="http://schemas.microsoft.com/office/spreadsheetml/2009/9/main" objectType="Radio" lockText="1" noThreeD="1"/>
</file>

<file path=xl/ctrlProps/ctrlProp1147.xml><?xml version="1.0" encoding="utf-8"?>
<formControlPr xmlns="http://schemas.microsoft.com/office/spreadsheetml/2009/9/main" objectType="Radio" checked="Checked" lockText="1" noThreeD="1"/>
</file>

<file path=xl/ctrlProps/ctrlProp1148.xml><?xml version="1.0" encoding="utf-8"?>
<formControlPr xmlns="http://schemas.microsoft.com/office/spreadsheetml/2009/9/main" objectType="GBox"/>
</file>

<file path=xl/ctrlProps/ctrlProp1149.xml><?xml version="1.0" encoding="utf-8"?>
<formControlPr xmlns="http://schemas.microsoft.com/office/spreadsheetml/2009/9/main" objectType="GBox"/>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GBox" noThreeD="1"/>
</file>

<file path=xl/ctrlProps/ctrlProp1151.xml><?xml version="1.0" encoding="utf-8"?>
<formControlPr xmlns="http://schemas.microsoft.com/office/spreadsheetml/2009/9/main" objectType="Radio" firstButton="1" fmlaLink="$B$28" lockText="1" noThreeD="1"/>
</file>

<file path=xl/ctrlProps/ctrlProp1152.xml><?xml version="1.0" encoding="utf-8"?>
<formControlPr xmlns="http://schemas.microsoft.com/office/spreadsheetml/2009/9/main" objectType="Radio" lockText="1" noThreeD="1"/>
</file>

<file path=xl/ctrlProps/ctrlProp1153.xml><?xml version="1.0" encoding="utf-8"?>
<formControlPr xmlns="http://schemas.microsoft.com/office/spreadsheetml/2009/9/main" objectType="Radio" lockText="1" noThreeD="1"/>
</file>

<file path=xl/ctrlProps/ctrlProp1154.xml><?xml version="1.0" encoding="utf-8"?>
<formControlPr xmlns="http://schemas.microsoft.com/office/spreadsheetml/2009/9/main" objectType="Radio" checked="Checked" lockText="1" noThreeD="1"/>
</file>

<file path=xl/ctrlProps/ctrlProp1155.xml><?xml version="1.0" encoding="utf-8"?>
<formControlPr xmlns="http://schemas.microsoft.com/office/spreadsheetml/2009/9/main" objectType="Radio" firstButton="1" fmlaLink="$B$36" lockText="1" noThreeD="1"/>
</file>

<file path=xl/ctrlProps/ctrlProp1156.xml><?xml version="1.0" encoding="utf-8"?>
<formControlPr xmlns="http://schemas.microsoft.com/office/spreadsheetml/2009/9/main" objectType="Radio" lockText="1" noThreeD="1"/>
</file>

<file path=xl/ctrlProps/ctrlProp1157.xml><?xml version="1.0" encoding="utf-8"?>
<formControlPr xmlns="http://schemas.microsoft.com/office/spreadsheetml/2009/9/main" objectType="Radio" lockText="1" noThreeD="1"/>
</file>

<file path=xl/ctrlProps/ctrlProp1158.xml><?xml version="1.0" encoding="utf-8"?>
<formControlPr xmlns="http://schemas.microsoft.com/office/spreadsheetml/2009/9/main" objectType="Radio" checked="Checked" lockText="1" noThreeD="1"/>
</file>

<file path=xl/ctrlProps/ctrlProp1159.xml><?xml version="1.0" encoding="utf-8"?>
<formControlPr xmlns="http://schemas.microsoft.com/office/spreadsheetml/2009/9/main" objectType="GBox" noThreeD="1"/>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Radio" firstButton="1" fmlaLink="$B$44" lockText="1" noThreeD="1"/>
</file>

<file path=xl/ctrlProps/ctrlProp1161.xml><?xml version="1.0" encoding="utf-8"?>
<formControlPr xmlns="http://schemas.microsoft.com/office/spreadsheetml/2009/9/main" objectType="Radio" lockText="1" noThreeD="1"/>
</file>

<file path=xl/ctrlProps/ctrlProp1162.xml><?xml version="1.0" encoding="utf-8"?>
<formControlPr xmlns="http://schemas.microsoft.com/office/spreadsheetml/2009/9/main" objectType="Radio" lockText="1" noThreeD="1"/>
</file>

<file path=xl/ctrlProps/ctrlProp1163.xml><?xml version="1.0" encoding="utf-8"?>
<formControlPr xmlns="http://schemas.microsoft.com/office/spreadsheetml/2009/9/main" objectType="Radio" checked="Checked" lockText="1" noThreeD="1"/>
</file>

<file path=xl/ctrlProps/ctrlProp1164.xml><?xml version="1.0" encoding="utf-8"?>
<formControlPr xmlns="http://schemas.microsoft.com/office/spreadsheetml/2009/9/main" objectType="GBox" noThreeD="1"/>
</file>

<file path=xl/ctrlProps/ctrlProp1165.xml><?xml version="1.0" encoding="utf-8"?>
<formControlPr xmlns="http://schemas.microsoft.com/office/spreadsheetml/2009/9/main" objectType="Radio" firstButton="1" fmlaLink="$B$52" lockText="1" noThreeD="1"/>
</file>

<file path=xl/ctrlProps/ctrlProp1166.xml><?xml version="1.0" encoding="utf-8"?>
<formControlPr xmlns="http://schemas.microsoft.com/office/spreadsheetml/2009/9/main" objectType="Radio" lockText="1" noThreeD="1"/>
</file>

<file path=xl/ctrlProps/ctrlProp1167.xml><?xml version="1.0" encoding="utf-8"?>
<formControlPr xmlns="http://schemas.microsoft.com/office/spreadsheetml/2009/9/main" objectType="Radio" lockText="1" noThreeD="1"/>
</file>

<file path=xl/ctrlProps/ctrlProp1168.xml><?xml version="1.0" encoding="utf-8"?>
<formControlPr xmlns="http://schemas.microsoft.com/office/spreadsheetml/2009/9/main" objectType="Radio" checked="Checked" lockText="1" noThreeD="1"/>
</file>

<file path=xl/ctrlProps/ctrlProp1169.xml><?xml version="1.0" encoding="utf-8"?>
<formControlPr xmlns="http://schemas.microsoft.com/office/spreadsheetml/2009/9/main" objectType="GBox" noThreeD="1"/>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Radio" firstButton="1" fmlaLink="$B$60" lockText="1" noThreeD="1"/>
</file>

<file path=xl/ctrlProps/ctrlProp1171.xml><?xml version="1.0" encoding="utf-8"?>
<formControlPr xmlns="http://schemas.microsoft.com/office/spreadsheetml/2009/9/main" objectType="Radio" lockText="1" noThreeD="1"/>
</file>

<file path=xl/ctrlProps/ctrlProp1172.xml><?xml version="1.0" encoding="utf-8"?>
<formControlPr xmlns="http://schemas.microsoft.com/office/spreadsheetml/2009/9/main" objectType="Radio" lockText="1" noThreeD="1"/>
</file>

<file path=xl/ctrlProps/ctrlProp1173.xml><?xml version="1.0" encoding="utf-8"?>
<formControlPr xmlns="http://schemas.microsoft.com/office/spreadsheetml/2009/9/main" objectType="Radio" checked="Checked" lockText="1" noThreeD="1"/>
</file>

<file path=xl/ctrlProps/ctrlProp1174.xml><?xml version="1.0" encoding="utf-8"?>
<formControlPr xmlns="http://schemas.microsoft.com/office/spreadsheetml/2009/9/main" objectType="GBox" noThreeD="1"/>
</file>

<file path=xl/ctrlProps/ctrlProp1175.xml><?xml version="1.0" encoding="utf-8"?>
<formControlPr xmlns="http://schemas.microsoft.com/office/spreadsheetml/2009/9/main" objectType="Drop" dropStyle="combo" dx="22" fmlaLink="$AK$8" fmlaRange="SIZES" noThreeD="1" sel="1" val="0"/>
</file>

<file path=xl/ctrlProps/ctrlProp1176.xml><?xml version="1.0" encoding="utf-8"?>
<formControlPr xmlns="http://schemas.microsoft.com/office/spreadsheetml/2009/9/main" objectType="Drop" dropStyle="combo" dx="22" fmlaLink="$AK$9" fmlaRange="SIZES" noThreeD="1" sel="1" val="0"/>
</file>

<file path=xl/ctrlProps/ctrlProp1177.xml><?xml version="1.0" encoding="utf-8"?>
<formControlPr xmlns="http://schemas.microsoft.com/office/spreadsheetml/2009/9/main" objectType="Drop" dropStyle="combo" dx="22" fmlaLink="$AS$8" fmlaRange="SIZES" noThreeD="1" sel="1" val="0"/>
</file>

<file path=xl/ctrlProps/ctrlProp1178.xml><?xml version="1.0" encoding="utf-8"?>
<formControlPr xmlns="http://schemas.microsoft.com/office/spreadsheetml/2009/9/main" objectType="Drop" dropStyle="combo" dx="22" fmlaLink="$AS$9" fmlaRange="SIZES" noThreeD="1" sel="1" val="0"/>
</file>

<file path=xl/ctrlProps/ctrlProp1179.xml><?xml version="1.0" encoding="utf-8"?>
<formControlPr xmlns="http://schemas.microsoft.com/office/spreadsheetml/2009/9/main" objectType="Drop" dropStyle="combo" dx="22" fmlaLink="$AS$10" fmlaRange="SIZES"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S$11" fmlaRange="SIZES" noThreeD="1" sel="1" val="0"/>
</file>

<file path=xl/ctrlProps/ctrlProp1181.xml><?xml version="1.0" encoding="utf-8"?>
<formControlPr xmlns="http://schemas.microsoft.com/office/spreadsheetml/2009/9/main" objectType="Drop" dropStyle="combo" dx="22" fmlaLink="$AS$12" fmlaRange="SIZES" noThreeD="1" sel="1" val="0"/>
</file>

<file path=xl/ctrlProps/ctrlProp1182.xml><?xml version="1.0" encoding="utf-8"?>
<formControlPr xmlns="http://schemas.microsoft.com/office/spreadsheetml/2009/9/main" objectType="GBox" noThreeD="1"/>
</file>

<file path=xl/ctrlProps/ctrlProp1183.xml><?xml version="1.0" encoding="utf-8"?>
<formControlPr xmlns="http://schemas.microsoft.com/office/spreadsheetml/2009/9/main" objectType="Radio" firstButton="1" fmlaLink="$H$10" lockText="1" noThreeD="1"/>
</file>

<file path=xl/ctrlProps/ctrlProp1184.xml><?xml version="1.0" encoding="utf-8"?>
<formControlPr xmlns="http://schemas.microsoft.com/office/spreadsheetml/2009/9/main" objectType="Radio" lockText="1" noThreeD="1"/>
</file>

<file path=xl/ctrlProps/ctrlProp1185.xml><?xml version="1.0" encoding="utf-8"?>
<formControlPr xmlns="http://schemas.microsoft.com/office/spreadsheetml/2009/9/main" objectType="Radio" lockText="1" noThreeD="1"/>
</file>

<file path=xl/ctrlProps/ctrlProp1186.xml><?xml version="1.0" encoding="utf-8"?>
<formControlPr xmlns="http://schemas.microsoft.com/office/spreadsheetml/2009/9/main" objectType="Radio" checked="Checked" lockText="1" noThreeD="1"/>
</file>

<file path=xl/ctrlProps/ctrlProp1187.xml><?xml version="1.0" encoding="utf-8"?>
<formControlPr xmlns="http://schemas.microsoft.com/office/spreadsheetml/2009/9/main" objectType="GBox" noThreeD="1"/>
</file>

<file path=xl/ctrlProps/ctrlProp1188.xml><?xml version="1.0" encoding="utf-8"?>
<formControlPr xmlns="http://schemas.microsoft.com/office/spreadsheetml/2009/9/main" objectType="Radio" firstButton="1" fmlaLink="$H$36" lockText="1" noThreeD="1"/>
</file>

<file path=xl/ctrlProps/ctrlProp1189.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Radio" lockText="1" noThreeD="1"/>
</file>

<file path=xl/ctrlProps/ctrlProp1191.xml><?xml version="1.0" encoding="utf-8"?>
<formControlPr xmlns="http://schemas.microsoft.com/office/spreadsheetml/2009/9/main" objectType="Radio" checked="Checked"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fmlaLink="$K$77"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fmlaLink="$K$78"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fmlaLink="$K$79"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fmlaLink="$K$80" lockText="1" noThreeD="1"/>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CheckBox" fmlaLink="$K$83" lockText="1" noThreeD="1"/>
</file>

<file path=xl/ctrlProps/ctrlProp1201.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0</xdr:row>
      <xdr:rowOff>647700</xdr:rowOff>
    </xdr:to>
    <xdr:pic>
      <xdr:nvPicPr>
        <xdr:cNvPr id="25794" name="Picture 1">
          <a:extLst>
            <a:ext uri="{FF2B5EF4-FFF2-40B4-BE49-F238E27FC236}">
              <a16:creationId xmlns:a16="http://schemas.microsoft.com/office/drawing/2014/main" id="{00000000-0008-0000-0100-0000C2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821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53564</xdr:rowOff>
    </xdr:to>
    <xdr:pic>
      <xdr:nvPicPr>
        <xdr:cNvPr id="3" name="Picture 1">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24875" cy="6441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819150</xdr:colOff>
          <xdr:row>9</xdr:row>
          <xdr:rowOff>323850</xdr:rowOff>
        </xdr:to>
        <xdr:sp macro="" textlink="">
          <xdr:nvSpPr>
            <xdr:cNvPr id="31745" name="Option Button 1" hidden="1">
              <a:extLst>
                <a:ext uri="{63B3BB69-23CF-44E3-9099-C40C66FF867C}">
                  <a14:compatExt spid="_x0000_s31745"/>
                </a:ext>
                <a:ext uri="{FF2B5EF4-FFF2-40B4-BE49-F238E27FC236}">
                  <a16:creationId xmlns:a16="http://schemas.microsoft.com/office/drawing/2014/main" id="{00000000-0008-0000-0F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819150</xdr:colOff>
          <xdr:row>10</xdr:row>
          <xdr:rowOff>361950</xdr:rowOff>
        </xdr:to>
        <xdr:sp macro="" textlink="">
          <xdr:nvSpPr>
            <xdr:cNvPr id="31746" name="Option Button 2" hidden="1">
              <a:extLst>
                <a:ext uri="{63B3BB69-23CF-44E3-9099-C40C66FF867C}">
                  <a14:compatExt spid="_x0000_s31746"/>
                </a:ext>
                <a:ext uri="{FF2B5EF4-FFF2-40B4-BE49-F238E27FC236}">
                  <a16:creationId xmlns:a16="http://schemas.microsoft.com/office/drawing/2014/main" id="{00000000-0008-0000-0F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819150</xdr:colOff>
          <xdr:row>11</xdr:row>
          <xdr:rowOff>342900</xdr:rowOff>
        </xdr:to>
        <xdr:sp macro="" textlink="">
          <xdr:nvSpPr>
            <xdr:cNvPr id="31747" name="Option Button 3" hidden="1">
              <a:extLst>
                <a:ext uri="{63B3BB69-23CF-44E3-9099-C40C66FF867C}">
                  <a14:compatExt spid="_x0000_s31747"/>
                </a:ext>
                <a:ext uri="{FF2B5EF4-FFF2-40B4-BE49-F238E27FC236}">
                  <a16:creationId xmlns:a16="http://schemas.microsoft.com/office/drawing/2014/main" id="{00000000-0008-0000-0F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819150</xdr:colOff>
          <xdr:row>12</xdr:row>
          <xdr:rowOff>323850</xdr:rowOff>
        </xdr:to>
        <xdr:sp macro="" textlink="">
          <xdr:nvSpPr>
            <xdr:cNvPr id="31748" name="Option Button 4" hidden="1">
              <a:extLst>
                <a:ext uri="{63B3BB69-23CF-44E3-9099-C40C66FF867C}">
                  <a14:compatExt spid="_x0000_s31748"/>
                </a:ext>
                <a:ext uri="{FF2B5EF4-FFF2-40B4-BE49-F238E27FC236}">
                  <a16:creationId xmlns:a16="http://schemas.microsoft.com/office/drawing/2014/main" id="{00000000-0008-0000-0F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1749" name="Option Button 5" hidden="1">
              <a:extLst>
                <a:ext uri="{63B3BB69-23CF-44E3-9099-C40C66FF867C}">
                  <a14:compatExt spid="_x0000_s31749"/>
                </a:ext>
                <a:ext uri="{FF2B5EF4-FFF2-40B4-BE49-F238E27FC236}">
                  <a16:creationId xmlns:a16="http://schemas.microsoft.com/office/drawing/2014/main" id="{00000000-0008-0000-0F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1750" name="Option Button 6" hidden="1">
              <a:extLst>
                <a:ext uri="{63B3BB69-23CF-44E3-9099-C40C66FF867C}">
                  <a14:compatExt spid="_x0000_s31750"/>
                </a:ext>
                <a:ext uri="{FF2B5EF4-FFF2-40B4-BE49-F238E27FC236}">
                  <a16:creationId xmlns:a16="http://schemas.microsoft.com/office/drawing/2014/main" id="{00000000-0008-0000-0F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1751" name="Option Button 7" hidden="1">
              <a:extLst>
                <a:ext uri="{63B3BB69-23CF-44E3-9099-C40C66FF867C}">
                  <a14:compatExt spid="_x0000_s31751"/>
                </a:ext>
                <a:ext uri="{FF2B5EF4-FFF2-40B4-BE49-F238E27FC236}">
                  <a16:creationId xmlns:a16="http://schemas.microsoft.com/office/drawing/2014/main" id="{00000000-0008-0000-0F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20</xdr:row>
          <xdr:rowOff>171450</xdr:rowOff>
        </xdr:from>
        <xdr:to>
          <xdr:col>0</xdr:col>
          <xdr:colOff>752475</xdr:colOff>
          <xdr:row>20</xdr:row>
          <xdr:rowOff>390525</xdr:rowOff>
        </xdr:to>
        <xdr:sp macro="" textlink="">
          <xdr:nvSpPr>
            <xdr:cNvPr id="31752" name="Option Button 8" hidden="1">
              <a:extLst>
                <a:ext uri="{63B3BB69-23CF-44E3-9099-C40C66FF867C}">
                  <a14:compatExt spid="_x0000_s31752"/>
                </a:ext>
                <a:ext uri="{FF2B5EF4-FFF2-40B4-BE49-F238E27FC236}">
                  <a16:creationId xmlns:a16="http://schemas.microsoft.com/office/drawing/2014/main" id="{00000000-0008-0000-0F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1753" name="Group Box 9" hidden="1">
              <a:extLst>
                <a:ext uri="{63B3BB69-23CF-44E3-9099-C40C66FF867C}">
                  <a14:compatExt spid="_x0000_s31753"/>
                </a:ext>
                <a:ext uri="{FF2B5EF4-FFF2-40B4-BE49-F238E27FC236}">
                  <a16:creationId xmlns:a16="http://schemas.microsoft.com/office/drawing/2014/main" id="{00000000-0008-0000-0F00-00000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1754" name="Group Box 10" hidden="1">
              <a:extLst>
                <a:ext uri="{63B3BB69-23CF-44E3-9099-C40C66FF867C}">
                  <a14:compatExt spid="_x0000_s31754"/>
                </a:ext>
                <a:ext uri="{FF2B5EF4-FFF2-40B4-BE49-F238E27FC236}">
                  <a16:creationId xmlns:a16="http://schemas.microsoft.com/office/drawing/2014/main" id="{00000000-0008-0000-0F00-00000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27</xdr:row>
          <xdr:rowOff>19050</xdr:rowOff>
        </xdr:from>
        <xdr:to>
          <xdr:col>10</xdr:col>
          <xdr:colOff>0</xdr:colOff>
          <xdr:row>31</xdr:row>
          <xdr:rowOff>0</xdr:rowOff>
        </xdr:to>
        <xdr:sp macro="" textlink="">
          <xdr:nvSpPr>
            <xdr:cNvPr id="31755" name="Group Box 11" hidden="1">
              <a:extLst>
                <a:ext uri="{63B3BB69-23CF-44E3-9099-C40C66FF867C}">
                  <a14:compatExt spid="_x0000_s31755"/>
                </a:ext>
                <a:ext uri="{FF2B5EF4-FFF2-40B4-BE49-F238E27FC236}">
                  <a16:creationId xmlns:a16="http://schemas.microsoft.com/office/drawing/2014/main" id="{00000000-0008-0000-0F00-00000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1756" name="Option Button 12" hidden="1">
              <a:extLst>
                <a:ext uri="{63B3BB69-23CF-44E3-9099-C40C66FF867C}">
                  <a14:compatExt spid="_x0000_s31756"/>
                </a:ext>
                <a:ext uri="{FF2B5EF4-FFF2-40B4-BE49-F238E27FC236}">
                  <a16:creationId xmlns:a16="http://schemas.microsoft.com/office/drawing/2014/main" id="{00000000-0008-0000-0F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1757" name="Option Button 13" hidden="1">
              <a:extLst>
                <a:ext uri="{63B3BB69-23CF-44E3-9099-C40C66FF867C}">
                  <a14:compatExt spid="_x0000_s31757"/>
                </a:ext>
                <a:ext uri="{FF2B5EF4-FFF2-40B4-BE49-F238E27FC236}">
                  <a16:creationId xmlns:a16="http://schemas.microsoft.com/office/drawing/2014/main" id="{00000000-0008-0000-0F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1758" name="Option Button 14" hidden="1">
              <a:extLst>
                <a:ext uri="{63B3BB69-23CF-44E3-9099-C40C66FF867C}">
                  <a14:compatExt spid="_x0000_s31758"/>
                </a:ext>
                <a:ext uri="{FF2B5EF4-FFF2-40B4-BE49-F238E27FC236}">
                  <a16:creationId xmlns:a16="http://schemas.microsoft.com/office/drawing/2014/main" id="{00000000-0008-0000-0F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1759" name="Option Button 15" hidden="1">
              <a:extLst>
                <a:ext uri="{63B3BB69-23CF-44E3-9099-C40C66FF867C}">
                  <a14:compatExt spid="_x0000_s31759"/>
                </a:ext>
                <a:ext uri="{FF2B5EF4-FFF2-40B4-BE49-F238E27FC236}">
                  <a16:creationId xmlns:a16="http://schemas.microsoft.com/office/drawing/2014/main" id="{00000000-0008-0000-0F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1760" name="Option Button 16" hidden="1">
              <a:extLst>
                <a:ext uri="{63B3BB69-23CF-44E3-9099-C40C66FF867C}">
                  <a14:compatExt spid="_x0000_s31760"/>
                </a:ext>
                <a:ext uri="{FF2B5EF4-FFF2-40B4-BE49-F238E27FC236}">
                  <a16:creationId xmlns:a16="http://schemas.microsoft.com/office/drawing/2014/main" id="{00000000-0008-0000-0F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1761" name="Option Button 17" hidden="1">
              <a:extLst>
                <a:ext uri="{63B3BB69-23CF-44E3-9099-C40C66FF867C}">
                  <a14:compatExt spid="_x0000_s31761"/>
                </a:ext>
                <a:ext uri="{FF2B5EF4-FFF2-40B4-BE49-F238E27FC236}">
                  <a16:creationId xmlns:a16="http://schemas.microsoft.com/office/drawing/2014/main" id="{00000000-0008-0000-0F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1762" name="Option Button 18" hidden="1">
              <a:extLst>
                <a:ext uri="{63B3BB69-23CF-44E3-9099-C40C66FF867C}">
                  <a14:compatExt spid="_x0000_s31762"/>
                </a:ext>
                <a:ext uri="{FF2B5EF4-FFF2-40B4-BE49-F238E27FC236}">
                  <a16:creationId xmlns:a16="http://schemas.microsoft.com/office/drawing/2014/main" id="{00000000-0008-0000-0F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38</xdr:row>
          <xdr:rowOff>142875</xdr:rowOff>
        </xdr:from>
        <xdr:to>
          <xdr:col>0</xdr:col>
          <xdr:colOff>685800</xdr:colOff>
          <xdr:row>38</xdr:row>
          <xdr:rowOff>361950</xdr:rowOff>
        </xdr:to>
        <xdr:sp macro="" textlink="">
          <xdr:nvSpPr>
            <xdr:cNvPr id="31763" name="Option Button 19" hidden="1">
              <a:extLst>
                <a:ext uri="{63B3BB69-23CF-44E3-9099-C40C66FF867C}">
                  <a14:compatExt spid="_x0000_s31763"/>
                </a:ext>
                <a:ext uri="{FF2B5EF4-FFF2-40B4-BE49-F238E27FC236}">
                  <a16:creationId xmlns:a16="http://schemas.microsoft.com/office/drawing/2014/main" id="{00000000-0008-0000-0F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0</xdr:rowOff>
        </xdr:to>
        <xdr:sp macro="" textlink="">
          <xdr:nvSpPr>
            <xdr:cNvPr id="31764" name="Group Box 20" hidden="1">
              <a:extLst>
                <a:ext uri="{63B3BB69-23CF-44E3-9099-C40C66FF867C}">
                  <a14:compatExt spid="_x0000_s31764"/>
                </a:ext>
                <a:ext uri="{FF2B5EF4-FFF2-40B4-BE49-F238E27FC236}">
                  <a16:creationId xmlns:a16="http://schemas.microsoft.com/office/drawing/2014/main" id="{00000000-0008-0000-0F00-00001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1765" name="Option Button 21" hidden="1">
              <a:extLst>
                <a:ext uri="{63B3BB69-23CF-44E3-9099-C40C66FF867C}">
                  <a14:compatExt spid="_x0000_s31765"/>
                </a:ext>
                <a:ext uri="{FF2B5EF4-FFF2-40B4-BE49-F238E27FC236}">
                  <a16:creationId xmlns:a16="http://schemas.microsoft.com/office/drawing/2014/main" id="{00000000-0008-0000-0F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1766" name="Option Button 22" hidden="1">
              <a:extLst>
                <a:ext uri="{63B3BB69-23CF-44E3-9099-C40C66FF867C}">
                  <a14:compatExt spid="_x0000_s31766"/>
                </a:ext>
                <a:ext uri="{FF2B5EF4-FFF2-40B4-BE49-F238E27FC236}">
                  <a16:creationId xmlns:a16="http://schemas.microsoft.com/office/drawing/2014/main" id="{00000000-0008-0000-0F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1767" name="Option Button 23" hidden="1">
              <a:extLst>
                <a:ext uri="{63B3BB69-23CF-44E3-9099-C40C66FF867C}">
                  <a14:compatExt spid="_x0000_s31767"/>
                </a:ext>
                <a:ext uri="{FF2B5EF4-FFF2-40B4-BE49-F238E27FC236}">
                  <a16:creationId xmlns:a16="http://schemas.microsoft.com/office/drawing/2014/main" id="{00000000-0008-0000-0F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1768" name="Option Button 24" hidden="1">
              <a:extLst>
                <a:ext uri="{63B3BB69-23CF-44E3-9099-C40C66FF867C}">
                  <a14:compatExt spid="_x0000_s31768"/>
                </a:ext>
                <a:ext uri="{FF2B5EF4-FFF2-40B4-BE49-F238E27FC236}">
                  <a16:creationId xmlns:a16="http://schemas.microsoft.com/office/drawing/2014/main" id="{00000000-0008-0000-0F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1769" name="Group Box 25" hidden="1">
              <a:extLst>
                <a:ext uri="{63B3BB69-23CF-44E3-9099-C40C66FF867C}">
                  <a14:compatExt spid="_x0000_s31769"/>
                </a:ext>
                <a:ext uri="{FF2B5EF4-FFF2-40B4-BE49-F238E27FC236}">
                  <a16:creationId xmlns:a16="http://schemas.microsoft.com/office/drawing/2014/main" id="{00000000-0008-0000-0F00-00001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1770" name="Option Button 26" hidden="1">
              <a:extLst>
                <a:ext uri="{63B3BB69-23CF-44E3-9099-C40C66FF867C}">
                  <a14:compatExt spid="_x0000_s31770"/>
                </a:ext>
                <a:ext uri="{FF2B5EF4-FFF2-40B4-BE49-F238E27FC236}">
                  <a16:creationId xmlns:a16="http://schemas.microsoft.com/office/drawing/2014/main" id="{00000000-0008-0000-0F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1771" name="Option Button 27" hidden="1">
              <a:extLst>
                <a:ext uri="{63B3BB69-23CF-44E3-9099-C40C66FF867C}">
                  <a14:compatExt spid="_x0000_s31771"/>
                </a:ext>
                <a:ext uri="{FF2B5EF4-FFF2-40B4-BE49-F238E27FC236}">
                  <a16:creationId xmlns:a16="http://schemas.microsoft.com/office/drawing/2014/main" id="{00000000-0008-0000-0F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1772" name="Option Button 28" hidden="1">
              <a:extLst>
                <a:ext uri="{63B3BB69-23CF-44E3-9099-C40C66FF867C}">
                  <a14:compatExt spid="_x0000_s31772"/>
                </a:ext>
                <a:ext uri="{FF2B5EF4-FFF2-40B4-BE49-F238E27FC236}">
                  <a16:creationId xmlns:a16="http://schemas.microsoft.com/office/drawing/2014/main" id="{00000000-0008-0000-0F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1773" name="Option Button 29" hidden="1">
              <a:extLst>
                <a:ext uri="{63B3BB69-23CF-44E3-9099-C40C66FF867C}">
                  <a14:compatExt spid="_x0000_s31773"/>
                </a:ext>
                <a:ext uri="{FF2B5EF4-FFF2-40B4-BE49-F238E27FC236}">
                  <a16:creationId xmlns:a16="http://schemas.microsoft.com/office/drawing/2014/main" id="{00000000-0008-0000-0F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1743075</xdr:colOff>
          <xdr:row>55</xdr:row>
          <xdr:rowOff>9525</xdr:rowOff>
        </xdr:to>
        <xdr:sp macro="" textlink="">
          <xdr:nvSpPr>
            <xdr:cNvPr id="31774" name="Group Box 30" hidden="1">
              <a:extLst>
                <a:ext uri="{63B3BB69-23CF-44E3-9099-C40C66FF867C}">
                  <a14:compatExt spid="_x0000_s31774"/>
                </a:ext>
                <a:ext uri="{FF2B5EF4-FFF2-40B4-BE49-F238E27FC236}">
                  <a16:creationId xmlns:a16="http://schemas.microsoft.com/office/drawing/2014/main" id="{00000000-0008-0000-0F00-00001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1775" name="Option Button 31" hidden="1">
              <a:extLst>
                <a:ext uri="{63B3BB69-23CF-44E3-9099-C40C66FF867C}">
                  <a14:compatExt spid="_x0000_s31775"/>
                </a:ext>
                <a:ext uri="{FF2B5EF4-FFF2-40B4-BE49-F238E27FC236}">
                  <a16:creationId xmlns:a16="http://schemas.microsoft.com/office/drawing/2014/main" id="{00000000-0008-0000-0F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60</xdr:row>
          <xdr:rowOff>123825</xdr:rowOff>
        </xdr:from>
        <xdr:to>
          <xdr:col>0</xdr:col>
          <xdr:colOff>685800</xdr:colOff>
          <xdr:row>60</xdr:row>
          <xdr:rowOff>342900</xdr:rowOff>
        </xdr:to>
        <xdr:sp macro="" textlink="">
          <xdr:nvSpPr>
            <xdr:cNvPr id="31776" name="Option Button 32" hidden="1">
              <a:extLst>
                <a:ext uri="{63B3BB69-23CF-44E3-9099-C40C66FF867C}">
                  <a14:compatExt spid="_x0000_s31776"/>
                </a:ext>
                <a:ext uri="{FF2B5EF4-FFF2-40B4-BE49-F238E27FC236}">
                  <a16:creationId xmlns:a16="http://schemas.microsoft.com/office/drawing/2014/main" id="{00000000-0008-0000-0F00-00002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1777" name="Option Button 33" hidden="1">
              <a:extLst>
                <a:ext uri="{63B3BB69-23CF-44E3-9099-C40C66FF867C}">
                  <a14:compatExt spid="_x0000_s31777"/>
                </a:ext>
                <a:ext uri="{FF2B5EF4-FFF2-40B4-BE49-F238E27FC236}">
                  <a16:creationId xmlns:a16="http://schemas.microsoft.com/office/drawing/2014/main" id="{00000000-0008-0000-0F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62</xdr:row>
          <xdr:rowOff>104775</xdr:rowOff>
        </xdr:from>
        <xdr:to>
          <xdr:col>0</xdr:col>
          <xdr:colOff>685800</xdr:colOff>
          <xdr:row>62</xdr:row>
          <xdr:rowOff>323850</xdr:rowOff>
        </xdr:to>
        <xdr:sp macro="" textlink="">
          <xdr:nvSpPr>
            <xdr:cNvPr id="31778" name="Option Button 34" hidden="1">
              <a:extLst>
                <a:ext uri="{63B3BB69-23CF-44E3-9099-C40C66FF867C}">
                  <a14:compatExt spid="_x0000_s31778"/>
                </a:ext>
                <a:ext uri="{FF2B5EF4-FFF2-40B4-BE49-F238E27FC236}">
                  <a16:creationId xmlns:a16="http://schemas.microsoft.com/office/drawing/2014/main" id="{00000000-0008-0000-0F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59</xdr:row>
          <xdr:rowOff>19050</xdr:rowOff>
        </xdr:from>
        <xdr:to>
          <xdr:col>10</xdr:col>
          <xdr:colOff>0</xdr:colOff>
          <xdr:row>62</xdr:row>
          <xdr:rowOff>581025</xdr:rowOff>
        </xdr:to>
        <xdr:sp macro="" textlink="">
          <xdr:nvSpPr>
            <xdr:cNvPr id="31779" name="Group Box 35" hidden="1">
              <a:extLst>
                <a:ext uri="{63B3BB69-23CF-44E3-9099-C40C66FF867C}">
                  <a14:compatExt spid="_x0000_s31779"/>
                </a:ext>
                <a:ext uri="{FF2B5EF4-FFF2-40B4-BE49-F238E27FC236}">
                  <a16:creationId xmlns:a16="http://schemas.microsoft.com/office/drawing/2014/main" id="{00000000-0008-0000-0F00-00002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142875</xdr:rowOff>
        </xdr:from>
        <xdr:to>
          <xdr:col>39</xdr:col>
          <xdr:colOff>180975</xdr:colOff>
          <xdr:row>7</xdr:row>
          <xdr:rowOff>342900</xdr:rowOff>
        </xdr:to>
        <xdr:sp macro="" textlink="">
          <xdr:nvSpPr>
            <xdr:cNvPr id="31780" name="Drop Down 36" hidden="1">
              <a:extLst>
                <a:ext uri="{63B3BB69-23CF-44E3-9099-C40C66FF867C}">
                  <a14:compatExt spid="_x0000_s31780"/>
                </a:ext>
                <a:ext uri="{FF2B5EF4-FFF2-40B4-BE49-F238E27FC236}">
                  <a16:creationId xmlns:a16="http://schemas.microsoft.com/office/drawing/2014/main" id="{00000000-0008-0000-0F00-000024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171450</xdr:colOff>
          <xdr:row>8</xdr:row>
          <xdr:rowOff>342900</xdr:rowOff>
        </xdr:to>
        <xdr:sp macro="" textlink="">
          <xdr:nvSpPr>
            <xdr:cNvPr id="31781" name="Drop Down 37" hidden="1">
              <a:extLst>
                <a:ext uri="{63B3BB69-23CF-44E3-9099-C40C66FF867C}">
                  <a14:compatExt spid="_x0000_s31781"/>
                </a:ext>
                <a:ext uri="{FF2B5EF4-FFF2-40B4-BE49-F238E27FC236}">
                  <a16:creationId xmlns:a16="http://schemas.microsoft.com/office/drawing/2014/main" id="{00000000-0008-0000-0F00-000025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304800</xdr:colOff>
          <xdr:row>7</xdr:row>
          <xdr:rowOff>304800</xdr:rowOff>
        </xdr:to>
        <xdr:sp macro="" textlink="">
          <xdr:nvSpPr>
            <xdr:cNvPr id="31782" name="Drop Down 38" hidden="1">
              <a:extLst>
                <a:ext uri="{63B3BB69-23CF-44E3-9099-C40C66FF867C}">
                  <a14:compatExt spid="_x0000_s31782"/>
                </a:ext>
                <a:ext uri="{FF2B5EF4-FFF2-40B4-BE49-F238E27FC236}">
                  <a16:creationId xmlns:a16="http://schemas.microsoft.com/office/drawing/2014/main" id="{00000000-0008-0000-0F00-000026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57150</xdr:rowOff>
        </xdr:from>
        <xdr:to>
          <xdr:col>47</xdr:col>
          <xdr:colOff>304800</xdr:colOff>
          <xdr:row>8</xdr:row>
          <xdr:rowOff>257175</xdr:rowOff>
        </xdr:to>
        <xdr:sp macro="" textlink="">
          <xdr:nvSpPr>
            <xdr:cNvPr id="31783" name="Drop Down 39" hidden="1">
              <a:extLst>
                <a:ext uri="{63B3BB69-23CF-44E3-9099-C40C66FF867C}">
                  <a14:compatExt spid="_x0000_s31783"/>
                </a:ext>
                <a:ext uri="{FF2B5EF4-FFF2-40B4-BE49-F238E27FC236}">
                  <a16:creationId xmlns:a16="http://schemas.microsoft.com/office/drawing/2014/main" id="{00000000-0008-0000-0F00-000027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57150</xdr:rowOff>
        </xdr:from>
        <xdr:to>
          <xdr:col>47</xdr:col>
          <xdr:colOff>304800</xdr:colOff>
          <xdr:row>9</xdr:row>
          <xdr:rowOff>257175</xdr:rowOff>
        </xdr:to>
        <xdr:sp macro="" textlink="">
          <xdr:nvSpPr>
            <xdr:cNvPr id="31784" name="Drop Down 40" hidden="1">
              <a:extLst>
                <a:ext uri="{63B3BB69-23CF-44E3-9099-C40C66FF867C}">
                  <a14:compatExt spid="_x0000_s31784"/>
                </a:ext>
                <a:ext uri="{FF2B5EF4-FFF2-40B4-BE49-F238E27FC236}">
                  <a16:creationId xmlns:a16="http://schemas.microsoft.com/office/drawing/2014/main" id="{00000000-0008-0000-0F00-000028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57150</xdr:rowOff>
        </xdr:from>
        <xdr:to>
          <xdr:col>47</xdr:col>
          <xdr:colOff>304800</xdr:colOff>
          <xdr:row>10</xdr:row>
          <xdr:rowOff>257175</xdr:rowOff>
        </xdr:to>
        <xdr:sp macro="" textlink="">
          <xdr:nvSpPr>
            <xdr:cNvPr id="31785" name="Drop Down 41" hidden="1">
              <a:extLst>
                <a:ext uri="{63B3BB69-23CF-44E3-9099-C40C66FF867C}">
                  <a14:compatExt spid="_x0000_s31785"/>
                </a:ext>
                <a:ext uri="{FF2B5EF4-FFF2-40B4-BE49-F238E27FC236}">
                  <a16:creationId xmlns:a16="http://schemas.microsoft.com/office/drawing/2014/main" id="{00000000-0008-0000-0F00-000029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57150</xdr:rowOff>
        </xdr:from>
        <xdr:to>
          <xdr:col>47</xdr:col>
          <xdr:colOff>304800</xdr:colOff>
          <xdr:row>11</xdr:row>
          <xdr:rowOff>257175</xdr:rowOff>
        </xdr:to>
        <xdr:sp macro="" textlink="">
          <xdr:nvSpPr>
            <xdr:cNvPr id="31786" name="Drop Down 42" hidden="1">
              <a:extLst>
                <a:ext uri="{63B3BB69-23CF-44E3-9099-C40C66FF867C}">
                  <a14:compatExt spid="_x0000_s31786"/>
                </a:ext>
                <a:ext uri="{FF2B5EF4-FFF2-40B4-BE49-F238E27FC236}">
                  <a16:creationId xmlns:a16="http://schemas.microsoft.com/office/drawing/2014/main" id="{00000000-0008-0000-0F00-00002A7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1787" name="Group Box 43" hidden="1">
              <a:extLst>
                <a:ext uri="{63B3BB69-23CF-44E3-9099-C40C66FF867C}">
                  <a14:compatExt spid="_x0000_s31787"/>
                </a:ext>
                <a:ext uri="{FF2B5EF4-FFF2-40B4-BE49-F238E27FC236}">
                  <a16:creationId xmlns:a16="http://schemas.microsoft.com/office/drawing/2014/main" id="{00000000-0008-0000-0F00-00002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1788" name="Option Button 44" hidden="1">
              <a:extLst>
                <a:ext uri="{63B3BB69-23CF-44E3-9099-C40C66FF867C}">
                  <a14:compatExt spid="_x0000_s31788"/>
                </a:ext>
                <a:ext uri="{FF2B5EF4-FFF2-40B4-BE49-F238E27FC236}">
                  <a16:creationId xmlns:a16="http://schemas.microsoft.com/office/drawing/2014/main" id="{00000000-0008-0000-0F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1789" name="Option Button 45" hidden="1">
              <a:extLst>
                <a:ext uri="{63B3BB69-23CF-44E3-9099-C40C66FF867C}">
                  <a14:compatExt spid="_x0000_s31789"/>
                </a:ext>
                <a:ext uri="{FF2B5EF4-FFF2-40B4-BE49-F238E27FC236}">
                  <a16:creationId xmlns:a16="http://schemas.microsoft.com/office/drawing/2014/main" id="{00000000-0008-0000-0F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314325</xdr:colOff>
          <xdr:row>11</xdr:row>
          <xdr:rowOff>142875</xdr:rowOff>
        </xdr:from>
        <xdr:to>
          <xdr:col>6</xdr:col>
          <xdr:colOff>647700</xdr:colOff>
          <xdr:row>11</xdr:row>
          <xdr:rowOff>371475</xdr:rowOff>
        </xdr:to>
        <xdr:sp macro="" textlink="">
          <xdr:nvSpPr>
            <xdr:cNvPr id="31790" name="Option Button 46" hidden="1">
              <a:extLst>
                <a:ext uri="{63B3BB69-23CF-44E3-9099-C40C66FF867C}">
                  <a14:compatExt spid="_x0000_s31790"/>
                </a:ext>
                <a:ext uri="{FF2B5EF4-FFF2-40B4-BE49-F238E27FC236}">
                  <a16:creationId xmlns:a16="http://schemas.microsoft.com/office/drawing/2014/main" id="{00000000-0008-0000-0F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1791" name="Option Button 47" hidden="1">
              <a:extLst>
                <a:ext uri="{63B3BB69-23CF-44E3-9099-C40C66FF867C}">
                  <a14:compatExt spid="_x0000_s31791"/>
                </a:ext>
                <a:ext uri="{FF2B5EF4-FFF2-40B4-BE49-F238E27FC236}">
                  <a16:creationId xmlns:a16="http://schemas.microsoft.com/office/drawing/2014/main" id="{00000000-0008-0000-0F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1792" name="Group Box 48" hidden="1">
              <a:extLst>
                <a:ext uri="{63B3BB69-23CF-44E3-9099-C40C66FF867C}">
                  <a14:compatExt spid="_x0000_s31792"/>
                </a:ext>
                <a:ext uri="{FF2B5EF4-FFF2-40B4-BE49-F238E27FC236}">
                  <a16:creationId xmlns:a16="http://schemas.microsoft.com/office/drawing/2014/main" id="{00000000-0008-0000-0F00-00003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35</xdr:row>
          <xdr:rowOff>171450</xdr:rowOff>
        </xdr:from>
        <xdr:to>
          <xdr:col>6</xdr:col>
          <xdr:colOff>523875</xdr:colOff>
          <xdr:row>35</xdr:row>
          <xdr:rowOff>390525</xdr:rowOff>
        </xdr:to>
        <xdr:sp macro="" textlink="">
          <xdr:nvSpPr>
            <xdr:cNvPr id="31793" name="Option Button 49" hidden="1">
              <a:extLst>
                <a:ext uri="{63B3BB69-23CF-44E3-9099-C40C66FF867C}">
                  <a14:compatExt spid="_x0000_s31793"/>
                </a:ext>
                <a:ext uri="{FF2B5EF4-FFF2-40B4-BE49-F238E27FC236}">
                  <a16:creationId xmlns:a16="http://schemas.microsoft.com/office/drawing/2014/main" id="{00000000-0008-0000-0F00-00003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1794" name="Option Button 50" hidden="1">
              <a:extLst>
                <a:ext uri="{63B3BB69-23CF-44E3-9099-C40C66FF867C}">
                  <a14:compatExt spid="_x0000_s31794"/>
                </a:ext>
                <a:ext uri="{FF2B5EF4-FFF2-40B4-BE49-F238E27FC236}">
                  <a16:creationId xmlns:a16="http://schemas.microsoft.com/office/drawing/2014/main" id="{00000000-0008-0000-0F00-00003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1795" name="Option Button 51" hidden="1">
              <a:extLst>
                <a:ext uri="{63B3BB69-23CF-44E3-9099-C40C66FF867C}">
                  <a14:compatExt spid="_x0000_s31795"/>
                </a:ext>
                <a:ext uri="{FF2B5EF4-FFF2-40B4-BE49-F238E27FC236}">
                  <a16:creationId xmlns:a16="http://schemas.microsoft.com/office/drawing/2014/main" id="{00000000-0008-0000-0F00-00003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38</xdr:row>
          <xdr:rowOff>142875</xdr:rowOff>
        </xdr:from>
        <xdr:to>
          <xdr:col>6</xdr:col>
          <xdr:colOff>552450</xdr:colOff>
          <xdr:row>38</xdr:row>
          <xdr:rowOff>361950</xdr:rowOff>
        </xdr:to>
        <xdr:sp macro="" textlink="">
          <xdr:nvSpPr>
            <xdr:cNvPr id="31796" name="Option Button 52" hidden="1">
              <a:extLst>
                <a:ext uri="{63B3BB69-23CF-44E3-9099-C40C66FF867C}">
                  <a14:compatExt spid="_x0000_s31796"/>
                </a:ext>
                <a:ext uri="{FF2B5EF4-FFF2-40B4-BE49-F238E27FC236}">
                  <a16:creationId xmlns:a16="http://schemas.microsoft.com/office/drawing/2014/main" id="{00000000-0008-0000-0F00-00003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76</xdr:row>
          <xdr:rowOff>85725</xdr:rowOff>
        </xdr:from>
        <xdr:to>
          <xdr:col>6</xdr:col>
          <xdr:colOff>952500</xdr:colOff>
          <xdr:row>76</xdr:row>
          <xdr:rowOff>342900</xdr:rowOff>
        </xdr:to>
        <xdr:sp macro="" textlink="">
          <xdr:nvSpPr>
            <xdr:cNvPr id="31797" name="Check Box 53" hidden="1">
              <a:extLst>
                <a:ext uri="{63B3BB69-23CF-44E3-9099-C40C66FF867C}">
                  <a14:compatExt spid="_x0000_s31797"/>
                </a:ext>
                <a:ext uri="{FF2B5EF4-FFF2-40B4-BE49-F238E27FC236}">
                  <a16:creationId xmlns:a16="http://schemas.microsoft.com/office/drawing/2014/main" id="{00000000-0008-0000-0F00-00003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1798" name="Check Box 54" hidden="1">
              <a:extLst>
                <a:ext uri="{63B3BB69-23CF-44E3-9099-C40C66FF867C}">
                  <a14:compatExt spid="_x0000_s31798"/>
                </a:ext>
                <a:ext uri="{FF2B5EF4-FFF2-40B4-BE49-F238E27FC236}">
                  <a16:creationId xmlns:a16="http://schemas.microsoft.com/office/drawing/2014/main" id="{00000000-0008-0000-0F00-00003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77</xdr:row>
          <xdr:rowOff>152400</xdr:rowOff>
        </xdr:from>
        <xdr:to>
          <xdr:col>6</xdr:col>
          <xdr:colOff>952500</xdr:colOff>
          <xdr:row>77</xdr:row>
          <xdr:rowOff>409575</xdr:rowOff>
        </xdr:to>
        <xdr:sp macro="" textlink="">
          <xdr:nvSpPr>
            <xdr:cNvPr id="31799" name="Check Box 55" hidden="1">
              <a:extLst>
                <a:ext uri="{63B3BB69-23CF-44E3-9099-C40C66FF867C}">
                  <a14:compatExt spid="_x0000_s31799"/>
                </a:ext>
                <a:ext uri="{FF2B5EF4-FFF2-40B4-BE49-F238E27FC236}">
                  <a16:creationId xmlns:a16="http://schemas.microsoft.com/office/drawing/2014/main" id="{00000000-0008-0000-0F00-00003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152400</xdr:rowOff>
        </xdr:from>
        <xdr:to>
          <xdr:col>9</xdr:col>
          <xdr:colOff>1057275</xdr:colOff>
          <xdr:row>77</xdr:row>
          <xdr:rowOff>409575</xdr:rowOff>
        </xdr:to>
        <xdr:sp macro="" textlink="">
          <xdr:nvSpPr>
            <xdr:cNvPr id="31800" name="Check Box 56" hidden="1">
              <a:extLst>
                <a:ext uri="{63B3BB69-23CF-44E3-9099-C40C66FF867C}">
                  <a14:compatExt spid="_x0000_s31800"/>
                </a:ext>
                <a:ext uri="{FF2B5EF4-FFF2-40B4-BE49-F238E27FC236}">
                  <a16:creationId xmlns:a16="http://schemas.microsoft.com/office/drawing/2014/main" id="{00000000-0008-0000-0F00-00003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78</xdr:row>
          <xdr:rowOff>85725</xdr:rowOff>
        </xdr:from>
        <xdr:to>
          <xdr:col>6</xdr:col>
          <xdr:colOff>952500</xdr:colOff>
          <xdr:row>78</xdr:row>
          <xdr:rowOff>342900</xdr:rowOff>
        </xdr:to>
        <xdr:sp macro="" textlink="">
          <xdr:nvSpPr>
            <xdr:cNvPr id="31801" name="Check Box 57" hidden="1">
              <a:extLst>
                <a:ext uri="{63B3BB69-23CF-44E3-9099-C40C66FF867C}">
                  <a14:compatExt spid="_x0000_s31801"/>
                </a:ext>
                <a:ext uri="{FF2B5EF4-FFF2-40B4-BE49-F238E27FC236}">
                  <a16:creationId xmlns:a16="http://schemas.microsoft.com/office/drawing/2014/main" id="{00000000-0008-0000-0F00-00003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1802" name="Check Box 58" hidden="1">
              <a:extLst>
                <a:ext uri="{63B3BB69-23CF-44E3-9099-C40C66FF867C}">
                  <a14:compatExt spid="_x0000_s31802"/>
                </a:ext>
                <a:ext uri="{FF2B5EF4-FFF2-40B4-BE49-F238E27FC236}">
                  <a16:creationId xmlns:a16="http://schemas.microsoft.com/office/drawing/2014/main" id="{00000000-0008-0000-0F00-00003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79</xdr:row>
          <xdr:rowOff>85725</xdr:rowOff>
        </xdr:from>
        <xdr:to>
          <xdr:col>6</xdr:col>
          <xdr:colOff>952500</xdr:colOff>
          <xdr:row>79</xdr:row>
          <xdr:rowOff>342900</xdr:rowOff>
        </xdr:to>
        <xdr:sp macro="" textlink="">
          <xdr:nvSpPr>
            <xdr:cNvPr id="31803" name="Check Box 59" hidden="1">
              <a:extLst>
                <a:ext uri="{63B3BB69-23CF-44E3-9099-C40C66FF867C}">
                  <a14:compatExt spid="_x0000_s31803"/>
                </a:ext>
                <a:ext uri="{FF2B5EF4-FFF2-40B4-BE49-F238E27FC236}">
                  <a16:creationId xmlns:a16="http://schemas.microsoft.com/office/drawing/2014/main" id="{00000000-0008-0000-0F00-00003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1804" name="Check Box 60" hidden="1">
              <a:extLst>
                <a:ext uri="{63B3BB69-23CF-44E3-9099-C40C66FF867C}">
                  <a14:compatExt spid="_x0000_s31804"/>
                </a:ext>
                <a:ext uri="{FF2B5EF4-FFF2-40B4-BE49-F238E27FC236}">
                  <a16:creationId xmlns:a16="http://schemas.microsoft.com/office/drawing/2014/main" id="{00000000-0008-0000-0F00-00003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82</xdr:row>
          <xdr:rowOff>85725</xdr:rowOff>
        </xdr:from>
        <xdr:to>
          <xdr:col>6</xdr:col>
          <xdr:colOff>952500</xdr:colOff>
          <xdr:row>82</xdr:row>
          <xdr:rowOff>342900</xdr:rowOff>
        </xdr:to>
        <xdr:sp macro="" textlink="">
          <xdr:nvSpPr>
            <xdr:cNvPr id="31805" name="Check Box 61" hidden="1">
              <a:extLst>
                <a:ext uri="{63B3BB69-23CF-44E3-9099-C40C66FF867C}">
                  <a14:compatExt spid="_x0000_s31805"/>
                </a:ext>
                <a:ext uri="{FF2B5EF4-FFF2-40B4-BE49-F238E27FC236}">
                  <a16:creationId xmlns:a16="http://schemas.microsoft.com/office/drawing/2014/main" id="{00000000-0008-0000-0F00-00003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647700</xdr:colOff>
          <xdr:row>82</xdr:row>
          <xdr:rowOff>85725</xdr:rowOff>
        </xdr:from>
        <xdr:to>
          <xdr:col>9</xdr:col>
          <xdr:colOff>952500</xdr:colOff>
          <xdr:row>82</xdr:row>
          <xdr:rowOff>342900</xdr:rowOff>
        </xdr:to>
        <xdr:sp macro="" textlink="">
          <xdr:nvSpPr>
            <xdr:cNvPr id="31806" name="Check Box 62" hidden="1">
              <a:extLst>
                <a:ext uri="{63B3BB69-23CF-44E3-9099-C40C66FF867C}">
                  <a14:compatExt spid="_x0000_s31806"/>
                </a:ext>
                <a:ext uri="{FF2B5EF4-FFF2-40B4-BE49-F238E27FC236}">
                  <a16:creationId xmlns:a16="http://schemas.microsoft.com/office/drawing/2014/main" id="{00000000-0008-0000-0F00-00003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1085850</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1085850</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1085850</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1085850</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1085850</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1085850</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1085850</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1085850</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1085850</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1085850</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1085850</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1085850</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1085850</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1085850</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1085850</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1085850</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1085850</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1085850</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1085850</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1085850</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1085850</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1085850</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1085850</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1085850</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1085850</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1085850</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1085850</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1085850</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1085850</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1085850</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1085850</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1085850</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1085850</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1085850</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1085850</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1085850</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1085850</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1085850</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1085850</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1085850</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1085850</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1085850</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1085850</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1085850</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1085850</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1085850</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1085850</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1085850</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1085850</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1085850</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19050</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1085850</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1085850</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2466975</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2466975</xdr:colOff>
          <xdr:row>6</xdr:row>
          <xdr:rowOff>371475</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2466975</xdr:colOff>
          <xdr:row>7</xdr:row>
          <xdr:rowOff>371475</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2486025</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2466975</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2466975</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2466975</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2466975</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2466975</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2466975</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2466975</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2466975</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2466975</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2466975</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2466975</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2466975</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2466975</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2466975</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2466975</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942975</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942975</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942975</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942975</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942975</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942975</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942975</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942975</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942975</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942975</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7</xdr:row>
          <xdr:rowOff>76200</xdr:rowOff>
        </xdr:from>
        <xdr:to>
          <xdr:col>22</xdr:col>
          <xdr:colOff>857250</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866775</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866775</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866775</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866775</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866775</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866775</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866775</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866775</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866775</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866775</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2466975</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247650</xdr:colOff>
          <xdr:row>5</xdr:row>
          <xdr:rowOff>85725</xdr:rowOff>
        </xdr:from>
        <xdr:to>
          <xdr:col>35</xdr:col>
          <xdr:colOff>1057275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1038225</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1066800</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247650</xdr:colOff>
          <xdr:row>9</xdr:row>
          <xdr:rowOff>66675</xdr:rowOff>
        </xdr:from>
        <xdr:to>
          <xdr:col>35</xdr:col>
          <xdr:colOff>1057275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1066800</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371475</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371475</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2419350</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2419350</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2419350</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2419350</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2419350</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2419350</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2419350</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2419350</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2419350</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2419350</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2419350</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2419350</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2419350</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2419350</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2419350</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2419350</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2419350</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2419350</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2419350</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2419350</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866775</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895350</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923925</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95250</xdr:rowOff>
        </xdr:from>
        <xdr:to>
          <xdr:col>3</xdr:col>
          <xdr:colOff>3057525</xdr:colOff>
          <xdr:row>6</xdr:row>
          <xdr:rowOff>371475</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A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95250</xdr:rowOff>
        </xdr:from>
        <xdr:to>
          <xdr:col>3</xdr:col>
          <xdr:colOff>3057525</xdr:colOff>
          <xdr:row>7</xdr:row>
          <xdr:rowOff>371475</xdr:rowOff>
        </xdr:to>
        <xdr:sp macro="" textlink="">
          <xdr:nvSpPr>
            <xdr:cNvPr id="24578" name="Drop Down 2" hidden="1">
              <a:extLst>
                <a:ext uri="{63B3BB69-23CF-44E3-9099-C40C66FF867C}">
                  <a14:compatExt spid="_x0000_s24578"/>
                </a:ext>
                <a:ext uri="{FF2B5EF4-FFF2-40B4-BE49-F238E27FC236}">
                  <a16:creationId xmlns:a16="http://schemas.microsoft.com/office/drawing/2014/main" id="{00000000-0008-0000-0A00-00000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95250</xdr:rowOff>
        </xdr:from>
        <xdr:to>
          <xdr:col>3</xdr:col>
          <xdr:colOff>3057525</xdr:colOff>
          <xdr:row>8</xdr:row>
          <xdr:rowOff>371475</xdr:rowOff>
        </xdr:to>
        <xdr:sp macro="" textlink="">
          <xdr:nvSpPr>
            <xdr:cNvPr id="24579" name="Drop Down 3" hidden="1">
              <a:extLst>
                <a:ext uri="{63B3BB69-23CF-44E3-9099-C40C66FF867C}">
                  <a14:compatExt spid="_x0000_s24579"/>
                </a:ext>
                <a:ext uri="{FF2B5EF4-FFF2-40B4-BE49-F238E27FC236}">
                  <a16:creationId xmlns:a16="http://schemas.microsoft.com/office/drawing/2014/main" id="{00000000-0008-0000-0A00-00000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95250</xdr:rowOff>
        </xdr:from>
        <xdr:to>
          <xdr:col>3</xdr:col>
          <xdr:colOff>3057525</xdr:colOff>
          <xdr:row>9</xdr:row>
          <xdr:rowOff>371475</xdr:rowOff>
        </xdr:to>
        <xdr:sp macro="" textlink="">
          <xdr:nvSpPr>
            <xdr:cNvPr id="24580" name="Drop Down 4" hidden="1">
              <a:extLst>
                <a:ext uri="{63B3BB69-23CF-44E3-9099-C40C66FF867C}">
                  <a14:compatExt spid="_x0000_s24580"/>
                </a:ext>
                <a:ext uri="{FF2B5EF4-FFF2-40B4-BE49-F238E27FC236}">
                  <a16:creationId xmlns:a16="http://schemas.microsoft.com/office/drawing/2014/main" id="{00000000-0008-0000-0A00-00000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95250</xdr:rowOff>
        </xdr:from>
        <xdr:to>
          <xdr:col>3</xdr:col>
          <xdr:colOff>3057525</xdr:colOff>
          <xdr:row>10</xdr:row>
          <xdr:rowOff>371475</xdr:rowOff>
        </xdr:to>
        <xdr:sp macro="" textlink="">
          <xdr:nvSpPr>
            <xdr:cNvPr id="24581" name="Drop Down 5" hidden="1">
              <a:extLst>
                <a:ext uri="{63B3BB69-23CF-44E3-9099-C40C66FF867C}">
                  <a14:compatExt spid="_x0000_s24581"/>
                </a:ext>
                <a:ext uri="{FF2B5EF4-FFF2-40B4-BE49-F238E27FC236}">
                  <a16:creationId xmlns:a16="http://schemas.microsoft.com/office/drawing/2014/main" id="{00000000-0008-0000-0A00-00000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95250</xdr:rowOff>
        </xdr:from>
        <xdr:to>
          <xdr:col>3</xdr:col>
          <xdr:colOff>3057525</xdr:colOff>
          <xdr:row>11</xdr:row>
          <xdr:rowOff>371475</xdr:rowOff>
        </xdr:to>
        <xdr:sp macro="" textlink="">
          <xdr:nvSpPr>
            <xdr:cNvPr id="24582" name="Drop Down 6" hidden="1">
              <a:extLst>
                <a:ext uri="{63B3BB69-23CF-44E3-9099-C40C66FF867C}">
                  <a14:compatExt spid="_x0000_s24582"/>
                </a:ext>
                <a:ext uri="{FF2B5EF4-FFF2-40B4-BE49-F238E27FC236}">
                  <a16:creationId xmlns:a16="http://schemas.microsoft.com/office/drawing/2014/main" id="{00000000-0008-0000-0A00-00000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95250</xdr:rowOff>
        </xdr:from>
        <xdr:to>
          <xdr:col>3</xdr:col>
          <xdr:colOff>3057525</xdr:colOff>
          <xdr:row>12</xdr:row>
          <xdr:rowOff>371475</xdr:rowOff>
        </xdr:to>
        <xdr:sp macro="" textlink="">
          <xdr:nvSpPr>
            <xdr:cNvPr id="24583" name="Drop Down 7" hidden="1">
              <a:extLst>
                <a:ext uri="{63B3BB69-23CF-44E3-9099-C40C66FF867C}">
                  <a14:compatExt spid="_x0000_s24583"/>
                </a:ext>
                <a:ext uri="{FF2B5EF4-FFF2-40B4-BE49-F238E27FC236}">
                  <a16:creationId xmlns:a16="http://schemas.microsoft.com/office/drawing/2014/main" id="{00000000-0008-0000-0A00-00000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95250</xdr:rowOff>
        </xdr:from>
        <xdr:to>
          <xdr:col>3</xdr:col>
          <xdr:colOff>3057525</xdr:colOff>
          <xdr:row>13</xdr:row>
          <xdr:rowOff>371475</xdr:rowOff>
        </xdr:to>
        <xdr:sp macro="" textlink="">
          <xdr:nvSpPr>
            <xdr:cNvPr id="24584" name="Drop Down 8" hidden="1">
              <a:extLst>
                <a:ext uri="{63B3BB69-23CF-44E3-9099-C40C66FF867C}">
                  <a14:compatExt spid="_x0000_s24584"/>
                </a:ext>
                <a:ext uri="{FF2B5EF4-FFF2-40B4-BE49-F238E27FC236}">
                  <a16:creationId xmlns:a16="http://schemas.microsoft.com/office/drawing/2014/main" id="{00000000-0008-0000-0A00-00000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95250</xdr:rowOff>
        </xdr:from>
        <xdr:to>
          <xdr:col>3</xdr:col>
          <xdr:colOff>3057525</xdr:colOff>
          <xdr:row>14</xdr:row>
          <xdr:rowOff>371475</xdr:rowOff>
        </xdr:to>
        <xdr:sp macro="" textlink="">
          <xdr:nvSpPr>
            <xdr:cNvPr id="24585" name="Drop Down 9" hidden="1">
              <a:extLst>
                <a:ext uri="{63B3BB69-23CF-44E3-9099-C40C66FF867C}">
                  <a14:compatExt spid="_x0000_s24585"/>
                </a:ext>
                <a:ext uri="{FF2B5EF4-FFF2-40B4-BE49-F238E27FC236}">
                  <a16:creationId xmlns:a16="http://schemas.microsoft.com/office/drawing/2014/main" id="{00000000-0008-0000-0A00-00000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95250</xdr:rowOff>
        </xdr:from>
        <xdr:to>
          <xdr:col>3</xdr:col>
          <xdr:colOff>3057525</xdr:colOff>
          <xdr:row>15</xdr:row>
          <xdr:rowOff>371475</xdr:rowOff>
        </xdr:to>
        <xdr:sp macro="" textlink="">
          <xdr:nvSpPr>
            <xdr:cNvPr id="24586" name="Drop Down 10" hidden="1">
              <a:extLst>
                <a:ext uri="{63B3BB69-23CF-44E3-9099-C40C66FF867C}">
                  <a14:compatExt spid="_x0000_s24586"/>
                </a:ext>
                <a:ext uri="{FF2B5EF4-FFF2-40B4-BE49-F238E27FC236}">
                  <a16:creationId xmlns:a16="http://schemas.microsoft.com/office/drawing/2014/main" id="{00000000-0008-0000-0A00-00000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95250</xdr:rowOff>
        </xdr:from>
        <xdr:to>
          <xdr:col>3</xdr:col>
          <xdr:colOff>3057525</xdr:colOff>
          <xdr:row>16</xdr:row>
          <xdr:rowOff>371475</xdr:rowOff>
        </xdr:to>
        <xdr:sp macro="" textlink="">
          <xdr:nvSpPr>
            <xdr:cNvPr id="24587" name="Drop Down 11" hidden="1">
              <a:extLst>
                <a:ext uri="{63B3BB69-23CF-44E3-9099-C40C66FF867C}">
                  <a14:compatExt spid="_x0000_s24587"/>
                </a:ext>
                <a:ext uri="{FF2B5EF4-FFF2-40B4-BE49-F238E27FC236}">
                  <a16:creationId xmlns:a16="http://schemas.microsoft.com/office/drawing/2014/main" id="{00000000-0008-0000-0A00-00000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95250</xdr:rowOff>
        </xdr:from>
        <xdr:to>
          <xdr:col>3</xdr:col>
          <xdr:colOff>3057525</xdr:colOff>
          <xdr:row>17</xdr:row>
          <xdr:rowOff>371475</xdr:rowOff>
        </xdr:to>
        <xdr:sp macro="" textlink="">
          <xdr:nvSpPr>
            <xdr:cNvPr id="24588" name="Drop Down 12" hidden="1">
              <a:extLst>
                <a:ext uri="{63B3BB69-23CF-44E3-9099-C40C66FF867C}">
                  <a14:compatExt spid="_x0000_s24588"/>
                </a:ext>
                <a:ext uri="{FF2B5EF4-FFF2-40B4-BE49-F238E27FC236}">
                  <a16:creationId xmlns:a16="http://schemas.microsoft.com/office/drawing/2014/main" id="{00000000-0008-0000-0A00-00000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95250</xdr:rowOff>
        </xdr:from>
        <xdr:to>
          <xdr:col>3</xdr:col>
          <xdr:colOff>3057525</xdr:colOff>
          <xdr:row>18</xdr:row>
          <xdr:rowOff>371475</xdr:rowOff>
        </xdr:to>
        <xdr:sp macro="" textlink="">
          <xdr:nvSpPr>
            <xdr:cNvPr id="24589" name="Drop Down 13" hidden="1">
              <a:extLst>
                <a:ext uri="{63B3BB69-23CF-44E3-9099-C40C66FF867C}">
                  <a14:compatExt spid="_x0000_s24589"/>
                </a:ext>
                <a:ext uri="{FF2B5EF4-FFF2-40B4-BE49-F238E27FC236}">
                  <a16:creationId xmlns:a16="http://schemas.microsoft.com/office/drawing/2014/main" id="{00000000-0008-0000-0A00-00000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95250</xdr:rowOff>
        </xdr:from>
        <xdr:to>
          <xdr:col>3</xdr:col>
          <xdr:colOff>3057525</xdr:colOff>
          <xdr:row>19</xdr:row>
          <xdr:rowOff>371475</xdr:rowOff>
        </xdr:to>
        <xdr:sp macro="" textlink="">
          <xdr:nvSpPr>
            <xdr:cNvPr id="24590" name="Drop Down 14" hidden="1">
              <a:extLst>
                <a:ext uri="{63B3BB69-23CF-44E3-9099-C40C66FF867C}">
                  <a14:compatExt spid="_x0000_s24590"/>
                </a:ext>
                <a:ext uri="{FF2B5EF4-FFF2-40B4-BE49-F238E27FC236}">
                  <a16:creationId xmlns:a16="http://schemas.microsoft.com/office/drawing/2014/main" id="{00000000-0008-0000-0A00-00000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95250</xdr:rowOff>
        </xdr:from>
        <xdr:to>
          <xdr:col>3</xdr:col>
          <xdr:colOff>3057525</xdr:colOff>
          <xdr:row>20</xdr:row>
          <xdr:rowOff>371475</xdr:rowOff>
        </xdr:to>
        <xdr:sp macro="" textlink="">
          <xdr:nvSpPr>
            <xdr:cNvPr id="24591" name="Drop Down 15" hidden="1">
              <a:extLst>
                <a:ext uri="{63B3BB69-23CF-44E3-9099-C40C66FF867C}">
                  <a14:compatExt spid="_x0000_s24591"/>
                </a:ext>
                <a:ext uri="{FF2B5EF4-FFF2-40B4-BE49-F238E27FC236}">
                  <a16:creationId xmlns:a16="http://schemas.microsoft.com/office/drawing/2014/main" id="{00000000-0008-0000-0A00-00000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95250</xdr:rowOff>
        </xdr:from>
        <xdr:to>
          <xdr:col>3</xdr:col>
          <xdr:colOff>3057525</xdr:colOff>
          <xdr:row>21</xdr:row>
          <xdr:rowOff>371475</xdr:rowOff>
        </xdr:to>
        <xdr:sp macro="" textlink="">
          <xdr:nvSpPr>
            <xdr:cNvPr id="24592" name="Drop Down 16" hidden="1">
              <a:extLst>
                <a:ext uri="{63B3BB69-23CF-44E3-9099-C40C66FF867C}">
                  <a14:compatExt spid="_x0000_s24592"/>
                </a:ext>
                <a:ext uri="{FF2B5EF4-FFF2-40B4-BE49-F238E27FC236}">
                  <a16:creationId xmlns:a16="http://schemas.microsoft.com/office/drawing/2014/main" id="{00000000-0008-0000-0A00-00001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95250</xdr:rowOff>
        </xdr:from>
        <xdr:to>
          <xdr:col>3</xdr:col>
          <xdr:colOff>3057525</xdr:colOff>
          <xdr:row>22</xdr:row>
          <xdr:rowOff>371475</xdr:rowOff>
        </xdr:to>
        <xdr:sp macro="" textlink="">
          <xdr:nvSpPr>
            <xdr:cNvPr id="24593" name="Drop Down 17" hidden="1">
              <a:extLst>
                <a:ext uri="{63B3BB69-23CF-44E3-9099-C40C66FF867C}">
                  <a14:compatExt spid="_x0000_s24593"/>
                </a:ext>
                <a:ext uri="{FF2B5EF4-FFF2-40B4-BE49-F238E27FC236}">
                  <a16:creationId xmlns:a16="http://schemas.microsoft.com/office/drawing/2014/main" id="{00000000-0008-0000-0A00-00001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95250</xdr:rowOff>
        </xdr:from>
        <xdr:to>
          <xdr:col>3</xdr:col>
          <xdr:colOff>3057525</xdr:colOff>
          <xdr:row>23</xdr:row>
          <xdr:rowOff>371475</xdr:rowOff>
        </xdr:to>
        <xdr:sp macro="" textlink="">
          <xdr:nvSpPr>
            <xdr:cNvPr id="24594" name="Drop Down 18" hidden="1">
              <a:extLst>
                <a:ext uri="{63B3BB69-23CF-44E3-9099-C40C66FF867C}">
                  <a14:compatExt spid="_x0000_s24594"/>
                </a:ext>
                <a:ext uri="{FF2B5EF4-FFF2-40B4-BE49-F238E27FC236}">
                  <a16:creationId xmlns:a16="http://schemas.microsoft.com/office/drawing/2014/main" id="{00000000-0008-0000-0A00-00001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95250</xdr:rowOff>
        </xdr:from>
        <xdr:to>
          <xdr:col>3</xdr:col>
          <xdr:colOff>3057525</xdr:colOff>
          <xdr:row>24</xdr:row>
          <xdr:rowOff>371475</xdr:rowOff>
        </xdr:to>
        <xdr:sp macro="" textlink="">
          <xdr:nvSpPr>
            <xdr:cNvPr id="24595" name="Drop Down 19" hidden="1">
              <a:extLst>
                <a:ext uri="{63B3BB69-23CF-44E3-9099-C40C66FF867C}">
                  <a14:compatExt spid="_x0000_s24595"/>
                </a:ext>
                <a:ext uri="{FF2B5EF4-FFF2-40B4-BE49-F238E27FC236}">
                  <a16:creationId xmlns:a16="http://schemas.microsoft.com/office/drawing/2014/main" id="{00000000-0008-0000-0A00-00001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95250</xdr:rowOff>
        </xdr:from>
        <xdr:to>
          <xdr:col>3</xdr:col>
          <xdr:colOff>3057525</xdr:colOff>
          <xdr:row>25</xdr:row>
          <xdr:rowOff>371475</xdr:rowOff>
        </xdr:to>
        <xdr:sp macro="" textlink="">
          <xdr:nvSpPr>
            <xdr:cNvPr id="24596" name="Drop Down 20" hidden="1">
              <a:extLst>
                <a:ext uri="{63B3BB69-23CF-44E3-9099-C40C66FF867C}">
                  <a14:compatExt spid="_x0000_s24596"/>
                </a:ext>
                <a:ext uri="{FF2B5EF4-FFF2-40B4-BE49-F238E27FC236}">
                  <a16:creationId xmlns:a16="http://schemas.microsoft.com/office/drawing/2014/main" id="{00000000-0008-0000-0A00-00001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A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A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A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A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A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2466975</xdr:colOff>
          <xdr:row>9</xdr:row>
          <xdr:rowOff>342900</xdr:rowOff>
        </xdr:to>
        <xdr:sp macro="" textlink="">
          <xdr:nvSpPr>
            <xdr:cNvPr id="24602" name="Drop Down 26" hidden="1">
              <a:extLst>
                <a:ext uri="{63B3BB69-23CF-44E3-9099-C40C66FF867C}">
                  <a14:compatExt spid="_x0000_s24602"/>
                </a:ext>
                <a:ext uri="{FF2B5EF4-FFF2-40B4-BE49-F238E27FC236}">
                  <a16:creationId xmlns:a16="http://schemas.microsoft.com/office/drawing/2014/main" id="{00000000-0008-0000-0A00-00001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2466975</xdr:colOff>
          <xdr:row>10</xdr:row>
          <xdr:rowOff>371475</xdr:rowOff>
        </xdr:to>
        <xdr:sp macro="" textlink="">
          <xdr:nvSpPr>
            <xdr:cNvPr id="24603" name="Drop Down 27" hidden="1">
              <a:extLst>
                <a:ext uri="{63B3BB69-23CF-44E3-9099-C40C66FF867C}">
                  <a14:compatExt spid="_x0000_s24603"/>
                </a:ext>
                <a:ext uri="{FF2B5EF4-FFF2-40B4-BE49-F238E27FC236}">
                  <a16:creationId xmlns:a16="http://schemas.microsoft.com/office/drawing/2014/main" id="{00000000-0008-0000-0A00-00001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2466975</xdr:colOff>
          <xdr:row>11</xdr:row>
          <xdr:rowOff>371475</xdr:rowOff>
        </xdr:to>
        <xdr:sp macro="" textlink="">
          <xdr:nvSpPr>
            <xdr:cNvPr id="24604" name="Drop Down 28" hidden="1">
              <a:extLst>
                <a:ext uri="{63B3BB69-23CF-44E3-9099-C40C66FF867C}">
                  <a14:compatExt spid="_x0000_s24604"/>
                </a:ext>
                <a:ext uri="{FF2B5EF4-FFF2-40B4-BE49-F238E27FC236}">
                  <a16:creationId xmlns:a16="http://schemas.microsoft.com/office/drawing/2014/main" id="{00000000-0008-0000-0A00-00001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2486025</xdr:colOff>
          <xdr:row>12</xdr:row>
          <xdr:rowOff>342900</xdr:rowOff>
        </xdr:to>
        <xdr:sp macro="" textlink="">
          <xdr:nvSpPr>
            <xdr:cNvPr id="24605" name="Drop Down 29" hidden="1">
              <a:extLst>
                <a:ext uri="{63B3BB69-23CF-44E3-9099-C40C66FF867C}">
                  <a14:compatExt spid="_x0000_s24605"/>
                </a:ext>
                <a:ext uri="{FF2B5EF4-FFF2-40B4-BE49-F238E27FC236}">
                  <a16:creationId xmlns:a16="http://schemas.microsoft.com/office/drawing/2014/main" id="{00000000-0008-0000-0A00-00001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2466975</xdr:colOff>
          <xdr:row>13</xdr:row>
          <xdr:rowOff>342900</xdr:rowOff>
        </xdr:to>
        <xdr:sp macro="" textlink="">
          <xdr:nvSpPr>
            <xdr:cNvPr id="24606" name="Drop Down 30" hidden="1">
              <a:extLst>
                <a:ext uri="{63B3BB69-23CF-44E3-9099-C40C66FF867C}">
                  <a14:compatExt spid="_x0000_s24606"/>
                </a:ext>
                <a:ext uri="{FF2B5EF4-FFF2-40B4-BE49-F238E27FC236}">
                  <a16:creationId xmlns:a16="http://schemas.microsoft.com/office/drawing/2014/main" id="{00000000-0008-0000-0A00-00001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2466975</xdr:colOff>
          <xdr:row>14</xdr:row>
          <xdr:rowOff>342900</xdr:rowOff>
        </xdr:to>
        <xdr:sp macro="" textlink="">
          <xdr:nvSpPr>
            <xdr:cNvPr id="24607" name="Drop Down 31" hidden="1">
              <a:extLst>
                <a:ext uri="{63B3BB69-23CF-44E3-9099-C40C66FF867C}">
                  <a14:compatExt spid="_x0000_s24607"/>
                </a:ext>
                <a:ext uri="{FF2B5EF4-FFF2-40B4-BE49-F238E27FC236}">
                  <a16:creationId xmlns:a16="http://schemas.microsoft.com/office/drawing/2014/main" id="{00000000-0008-0000-0A00-00001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2466975</xdr:colOff>
          <xdr:row>15</xdr:row>
          <xdr:rowOff>342900</xdr:rowOff>
        </xdr:to>
        <xdr:sp macro="" textlink="">
          <xdr:nvSpPr>
            <xdr:cNvPr id="24608" name="Drop Down 32" hidden="1">
              <a:extLst>
                <a:ext uri="{63B3BB69-23CF-44E3-9099-C40C66FF867C}">
                  <a14:compatExt spid="_x0000_s24608"/>
                </a:ext>
                <a:ext uri="{FF2B5EF4-FFF2-40B4-BE49-F238E27FC236}">
                  <a16:creationId xmlns:a16="http://schemas.microsoft.com/office/drawing/2014/main" id="{00000000-0008-0000-0A00-00002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2466975</xdr:colOff>
          <xdr:row>16</xdr:row>
          <xdr:rowOff>342900</xdr:rowOff>
        </xdr:to>
        <xdr:sp macro="" textlink="">
          <xdr:nvSpPr>
            <xdr:cNvPr id="24609" name="Drop Down 33" hidden="1">
              <a:extLst>
                <a:ext uri="{63B3BB69-23CF-44E3-9099-C40C66FF867C}">
                  <a14:compatExt spid="_x0000_s24609"/>
                </a:ext>
                <a:ext uri="{FF2B5EF4-FFF2-40B4-BE49-F238E27FC236}">
                  <a16:creationId xmlns:a16="http://schemas.microsoft.com/office/drawing/2014/main" id="{00000000-0008-0000-0A00-00002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2466975</xdr:colOff>
          <xdr:row>18</xdr:row>
          <xdr:rowOff>342900</xdr:rowOff>
        </xdr:to>
        <xdr:sp macro="" textlink="">
          <xdr:nvSpPr>
            <xdr:cNvPr id="24610" name="Drop Down 34" hidden="1">
              <a:extLst>
                <a:ext uri="{63B3BB69-23CF-44E3-9099-C40C66FF867C}">
                  <a14:compatExt spid="_x0000_s24610"/>
                </a:ext>
                <a:ext uri="{FF2B5EF4-FFF2-40B4-BE49-F238E27FC236}">
                  <a16:creationId xmlns:a16="http://schemas.microsoft.com/office/drawing/2014/main" id="{00000000-0008-0000-0A00-00002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4611" name="Drop Down 35" hidden="1">
              <a:extLst>
                <a:ext uri="{63B3BB69-23CF-44E3-9099-C40C66FF867C}">
                  <a14:compatExt spid="_x0000_s24611"/>
                </a:ext>
                <a:ext uri="{FF2B5EF4-FFF2-40B4-BE49-F238E27FC236}">
                  <a16:creationId xmlns:a16="http://schemas.microsoft.com/office/drawing/2014/main" id="{00000000-0008-0000-0A00-00002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4612" name="Drop Down 36" hidden="1">
              <a:extLst>
                <a:ext uri="{63B3BB69-23CF-44E3-9099-C40C66FF867C}">
                  <a14:compatExt spid="_x0000_s24612"/>
                </a:ext>
                <a:ext uri="{FF2B5EF4-FFF2-40B4-BE49-F238E27FC236}">
                  <a16:creationId xmlns:a16="http://schemas.microsoft.com/office/drawing/2014/main" id="{00000000-0008-0000-0A00-00002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4613" name="Drop Down 37" hidden="1">
              <a:extLst>
                <a:ext uri="{63B3BB69-23CF-44E3-9099-C40C66FF867C}">
                  <a14:compatExt spid="_x0000_s24613"/>
                </a:ext>
                <a:ext uri="{FF2B5EF4-FFF2-40B4-BE49-F238E27FC236}">
                  <a16:creationId xmlns:a16="http://schemas.microsoft.com/office/drawing/2014/main" id="{00000000-0008-0000-0A00-00002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4614" name="Drop Down 38" hidden="1">
              <a:extLst>
                <a:ext uri="{63B3BB69-23CF-44E3-9099-C40C66FF867C}">
                  <a14:compatExt spid="_x0000_s24614"/>
                </a:ext>
                <a:ext uri="{FF2B5EF4-FFF2-40B4-BE49-F238E27FC236}">
                  <a16:creationId xmlns:a16="http://schemas.microsoft.com/office/drawing/2014/main" id="{00000000-0008-0000-0A00-00002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4615" name="Drop Down 39" hidden="1">
              <a:extLst>
                <a:ext uri="{63B3BB69-23CF-44E3-9099-C40C66FF867C}">
                  <a14:compatExt spid="_x0000_s24615"/>
                </a:ext>
                <a:ext uri="{FF2B5EF4-FFF2-40B4-BE49-F238E27FC236}">
                  <a16:creationId xmlns:a16="http://schemas.microsoft.com/office/drawing/2014/main" id="{00000000-0008-0000-0A00-00002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4616" name="Drop Down 40" hidden="1">
              <a:extLst>
                <a:ext uri="{63B3BB69-23CF-44E3-9099-C40C66FF867C}">
                  <a14:compatExt spid="_x0000_s24616"/>
                </a:ext>
                <a:ext uri="{FF2B5EF4-FFF2-40B4-BE49-F238E27FC236}">
                  <a16:creationId xmlns:a16="http://schemas.microsoft.com/office/drawing/2014/main" id="{00000000-0008-0000-0A00-00002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4617" name="Drop Down 41" hidden="1">
              <a:extLst>
                <a:ext uri="{63B3BB69-23CF-44E3-9099-C40C66FF867C}">
                  <a14:compatExt spid="_x0000_s24617"/>
                </a:ext>
                <a:ext uri="{FF2B5EF4-FFF2-40B4-BE49-F238E27FC236}">
                  <a16:creationId xmlns:a16="http://schemas.microsoft.com/office/drawing/2014/main" id="{00000000-0008-0000-0A00-00002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4618" name="Drop Down 42" hidden="1">
              <a:extLst>
                <a:ext uri="{63B3BB69-23CF-44E3-9099-C40C66FF867C}">
                  <a14:compatExt spid="_x0000_s24618"/>
                </a:ext>
                <a:ext uri="{FF2B5EF4-FFF2-40B4-BE49-F238E27FC236}">
                  <a16:creationId xmlns:a16="http://schemas.microsoft.com/office/drawing/2014/main" id="{00000000-0008-0000-0A00-00002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4619" name="Drop Down 43" hidden="1">
              <a:extLst>
                <a:ext uri="{63B3BB69-23CF-44E3-9099-C40C66FF867C}">
                  <a14:compatExt spid="_x0000_s24619"/>
                </a:ext>
                <a:ext uri="{FF2B5EF4-FFF2-40B4-BE49-F238E27FC236}">
                  <a16:creationId xmlns:a16="http://schemas.microsoft.com/office/drawing/2014/main" id="{00000000-0008-0000-0A00-00002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4620" name="Drop Down 44" hidden="1">
              <a:extLst>
                <a:ext uri="{63B3BB69-23CF-44E3-9099-C40C66FF867C}">
                  <a14:compatExt spid="_x0000_s24620"/>
                </a:ext>
                <a:ext uri="{FF2B5EF4-FFF2-40B4-BE49-F238E27FC236}">
                  <a16:creationId xmlns:a16="http://schemas.microsoft.com/office/drawing/2014/main" id="{00000000-0008-0000-0A00-00002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2466975</xdr:colOff>
          <xdr:row>9</xdr:row>
          <xdr:rowOff>342900</xdr:rowOff>
        </xdr:to>
        <xdr:sp macro="" textlink="">
          <xdr:nvSpPr>
            <xdr:cNvPr id="24621" name="Drop Down 45" hidden="1">
              <a:extLst>
                <a:ext uri="{63B3BB69-23CF-44E3-9099-C40C66FF867C}">
                  <a14:compatExt spid="_x0000_s24621"/>
                </a:ext>
                <a:ext uri="{FF2B5EF4-FFF2-40B4-BE49-F238E27FC236}">
                  <a16:creationId xmlns:a16="http://schemas.microsoft.com/office/drawing/2014/main" id="{00000000-0008-0000-0A00-00002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2466975</xdr:colOff>
          <xdr:row>10</xdr:row>
          <xdr:rowOff>342900</xdr:rowOff>
        </xdr:to>
        <xdr:sp macro="" textlink="">
          <xdr:nvSpPr>
            <xdr:cNvPr id="24622" name="Drop Down 46" hidden="1">
              <a:extLst>
                <a:ext uri="{63B3BB69-23CF-44E3-9099-C40C66FF867C}">
                  <a14:compatExt spid="_x0000_s24622"/>
                </a:ext>
                <a:ext uri="{FF2B5EF4-FFF2-40B4-BE49-F238E27FC236}">
                  <a16:creationId xmlns:a16="http://schemas.microsoft.com/office/drawing/2014/main" id="{00000000-0008-0000-0A00-00002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2466975</xdr:colOff>
          <xdr:row>11</xdr:row>
          <xdr:rowOff>342900</xdr:rowOff>
        </xdr:to>
        <xdr:sp macro="" textlink="">
          <xdr:nvSpPr>
            <xdr:cNvPr id="24623" name="Drop Down 47" hidden="1">
              <a:extLst>
                <a:ext uri="{63B3BB69-23CF-44E3-9099-C40C66FF867C}">
                  <a14:compatExt spid="_x0000_s24623"/>
                </a:ext>
                <a:ext uri="{FF2B5EF4-FFF2-40B4-BE49-F238E27FC236}">
                  <a16:creationId xmlns:a16="http://schemas.microsoft.com/office/drawing/2014/main" id="{00000000-0008-0000-0A00-00002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2466975</xdr:colOff>
          <xdr:row>12</xdr:row>
          <xdr:rowOff>342900</xdr:rowOff>
        </xdr:to>
        <xdr:sp macro="" textlink="">
          <xdr:nvSpPr>
            <xdr:cNvPr id="24624" name="Drop Down 48" hidden="1">
              <a:extLst>
                <a:ext uri="{63B3BB69-23CF-44E3-9099-C40C66FF867C}">
                  <a14:compatExt spid="_x0000_s24624"/>
                </a:ext>
                <a:ext uri="{FF2B5EF4-FFF2-40B4-BE49-F238E27FC236}">
                  <a16:creationId xmlns:a16="http://schemas.microsoft.com/office/drawing/2014/main" id="{00000000-0008-0000-0A00-00003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2466975</xdr:colOff>
          <xdr:row>13</xdr:row>
          <xdr:rowOff>342900</xdr:rowOff>
        </xdr:to>
        <xdr:sp macro="" textlink="">
          <xdr:nvSpPr>
            <xdr:cNvPr id="24625" name="Drop Down 49" hidden="1">
              <a:extLst>
                <a:ext uri="{63B3BB69-23CF-44E3-9099-C40C66FF867C}">
                  <a14:compatExt spid="_x0000_s24625"/>
                </a:ext>
                <a:ext uri="{FF2B5EF4-FFF2-40B4-BE49-F238E27FC236}">
                  <a16:creationId xmlns:a16="http://schemas.microsoft.com/office/drawing/2014/main" id="{00000000-0008-0000-0A00-00003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2466975</xdr:colOff>
          <xdr:row>14</xdr:row>
          <xdr:rowOff>342900</xdr:rowOff>
        </xdr:to>
        <xdr:sp macro="" textlink="">
          <xdr:nvSpPr>
            <xdr:cNvPr id="24626" name="Drop Down 50" hidden="1">
              <a:extLst>
                <a:ext uri="{63B3BB69-23CF-44E3-9099-C40C66FF867C}">
                  <a14:compatExt spid="_x0000_s24626"/>
                </a:ext>
                <a:ext uri="{FF2B5EF4-FFF2-40B4-BE49-F238E27FC236}">
                  <a16:creationId xmlns:a16="http://schemas.microsoft.com/office/drawing/2014/main" id="{00000000-0008-0000-0A00-00003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2466975</xdr:colOff>
          <xdr:row>15</xdr:row>
          <xdr:rowOff>342900</xdr:rowOff>
        </xdr:to>
        <xdr:sp macro="" textlink="">
          <xdr:nvSpPr>
            <xdr:cNvPr id="24627" name="Drop Down 51" hidden="1">
              <a:extLst>
                <a:ext uri="{63B3BB69-23CF-44E3-9099-C40C66FF867C}">
                  <a14:compatExt spid="_x0000_s24627"/>
                </a:ext>
                <a:ext uri="{FF2B5EF4-FFF2-40B4-BE49-F238E27FC236}">
                  <a16:creationId xmlns:a16="http://schemas.microsoft.com/office/drawing/2014/main" id="{00000000-0008-0000-0A00-00003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2466975</xdr:colOff>
          <xdr:row>16</xdr:row>
          <xdr:rowOff>342900</xdr:rowOff>
        </xdr:to>
        <xdr:sp macro="" textlink="">
          <xdr:nvSpPr>
            <xdr:cNvPr id="24628" name="Drop Down 52" hidden="1">
              <a:extLst>
                <a:ext uri="{63B3BB69-23CF-44E3-9099-C40C66FF867C}">
                  <a14:compatExt spid="_x0000_s24628"/>
                </a:ext>
                <a:ext uri="{FF2B5EF4-FFF2-40B4-BE49-F238E27FC236}">
                  <a16:creationId xmlns:a16="http://schemas.microsoft.com/office/drawing/2014/main" id="{00000000-0008-0000-0A00-00003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2466975</xdr:colOff>
          <xdr:row>17</xdr:row>
          <xdr:rowOff>342900</xdr:rowOff>
        </xdr:to>
        <xdr:sp macro="" textlink="">
          <xdr:nvSpPr>
            <xdr:cNvPr id="24629" name="Drop Down 53" hidden="1">
              <a:extLst>
                <a:ext uri="{63B3BB69-23CF-44E3-9099-C40C66FF867C}">
                  <a14:compatExt spid="_x0000_s24629"/>
                </a:ext>
                <a:ext uri="{FF2B5EF4-FFF2-40B4-BE49-F238E27FC236}">
                  <a16:creationId xmlns:a16="http://schemas.microsoft.com/office/drawing/2014/main" id="{00000000-0008-0000-0A00-00003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2466975</xdr:colOff>
          <xdr:row>18</xdr:row>
          <xdr:rowOff>342900</xdr:rowOff>
        </xdr:to>
        <xdr:sp macro="" textlink="">
          <xdr:nvSpPr>
            <xdr:cNvPr id="24630" name="Drop Down 54" hidden="1">
              <a:extLst>
                <a:ext uri="{63B3BB69-23CF-44E3-9099-C40C66FF867C}">
                  <a14:compatExt spid="_x0000_s24630"/>
                </a:ext>
                <a:ext uri="{FF2B5EF4-FFF2-40B4-BE49-F238E27FC236}">
                  <a16:creationId xmlns:a16="http://schemas.microsoft.com/office/drawing/2014/main" id="{00000000-0008-0000-0A00-00003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4631" name="Drop Down 55" hidden="1">
              <a:extLst>
                <a:ext uri="{63B3BB69-23CF-44E3-9099-C40C66FF867C}">
                  <a14:compatExt spid="_x0000_s24631"/>
                </a:ext>
                <a:ext uri="{FF2B5EF4-FFF2-40B4-BE49-F238E27FC236}">
                  <a16:creationId xmlns:a16="http://schemas.microsoft.com/office/drawing/2014/main" id="{00000000-0008-0000-0A00-00003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4632" name="Drop Down 56" hidden="1">
              <a:extLst>
                <a:ext uri="{63B3BB69-23CF-44E3-9099-C40C66FF867C}">
                  <a14:compatExt spid="_x0000_s24632"/>
                </a:ext>
                <a:ext uri="{FF2B5EF4-FFF2-40B4-BE49-F238E27FC236}">
                  <a16:creationId xmlns:a16="http://schemas.microsoft.com/office/drawing/2014/main" id="{00000000-0008-0000-0A00-00003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4633" name="Drop Down 57" hidden="1">
              <a:extLst>
                <a:ext uri="{63B3BB69-23CF-44E3-9099-C40C66FF867C}">
                  <a14:compatExt spid="_x0000_s24633"/>
                </a:ext>
                <a:ext uri="{FF2B5EF4-FFF2-40B4-BE49-F238E27FC236}">
                  <a16:creationId xmlns:a16="http://schemas.microsoft.com/office/drawing/2014/main" id="{00000000-0008-0000-0A00-00003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4634" name="Drop Down 58" hidden="1">
              <a:extLst>
                <a:ext uri="{63B3BB69-23CF-44E3-9099-C40C66FF867C}">
                  <a14:compatExt spid="_x0000_s24634"/>
                </a:ext>
                <a:ext uri="{FF2B5EF4-FFF2-40B4-BE49-F238E27FC236}">
                  <a16:creationId xmlns:a16="http://schemas.microsoft.com/office/drawing/2014/main" id="{00000000-0008-0000-0A00-00003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4635" name="Drop Down 59" hidden="1">
              <a:extLst>
                <a:ext uri="{63B3BB69-23CF-44E3-9099-C40C66FF867C}">
                  <a14:compatExt spid="_x0000_s24635"/>
                </a:ext>
                <a:ext uri="{FF2B5EF4-FFF2-40B4-BE49-F238E27FC236}">
                  <a16:creationId xmlns:a16="http://schemas.microsoft.com/office/drawing/2014/main" id="{00000000-0008-0000-0A00-00003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4636" name="Drop Down 60" hidden="1">
              <a:extLst>
                <a:ext uri="{63B3BB69-23CF-44E3-9099-C40C66FF867C}">
                  <a14:compatExt spid="_x0000_s24636"/>
                </a:ext>
                <a:ext uri="{FF2B5EF4-FFF2-40B4-BE49-F238E27FC236}">
                  <a16:creationId xmlns:a16="http://schemas.microsoft.com/office/drawing/2014/main" id="{00000000-0008-0000-0A00-00003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4637" name="Drop Down 61" hidden="1">
              <a:extLst>
                <a:ext uri="{63B3BB69-23CF-44E3-9099-C40C66FF867C}">
                  <a14:compatExt spid="_x0000_s24637"/>
                </a:ext>
                <a:ext uri="{FF2B5EF4-FFF2-40B4-BE49-F238E27FC236}">
                  <a16:creationId xmlns:a16="http://schemas.microsoft.com/office/drawing/2014/main" id="{00000000-0008-0000-0A00-00003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4638" name="Drop Down 62" hidden="1">
              <a:extLst>
                <a:ext uri="{63B3BB69-23CF-44E3-9099-C40C66FF867C}">
                  <a14:compatExt spid="_x0000_s24638"/>
                </a:ext>
                <a:ext uri="{FF2B5EF4-FFF2-40B4-BE49-F238E27FC236}">
                  <a16:creationId xmlns:a16="http://schemas.microsoft.com/office/drawing/2014/main" id="{00000000-0008-0000-0A00-00003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4639" name="Drop Down 63" hidden="1">
              <a:extLst>
                <a:ext uri="{63B3BB69-23CF-44E3-9099-C40C66FF867C}">
                  <a14:compatExt spid="_x0000_s24639"/>
                </a:ext>
                <a:ext uri="{FF2B5EF4-FFF2-40B4-BE49-F238E27FC236}">
                  <a16:creationId xmlns:a16="http://schemas.microsoft.com/office/drawing/2014/main" id="{00000000-0008-0000-0A00-00003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4640" name="Drop Down 64" hidden="1">
              <a:extLst>
                <a:ext uri="{63B3BB69-23CF-44E3-9099-C40C66FF867C}">
                  <a14:compatExt spid="_x0000_s24640"/>
                </a:ext>
                <a:ext uri="{FF2B5EF4-FFF2-40B4-BE49-F238E27FC236}">
                  <a16:creationId xmlns:a16="http://schemas.microsoft.com/office/drawing/2014/main" id="{00000000-0008-0000-0A00-00004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4641" name="Drop Down 65" hidden="1">
              <a:extLst>
                <a:ext uri="{63B3BB69-23CF-44E3-9099-C40C66FF867C}">
                  <a14:compatExt spid="_x0000_s24641"/>
                </a:ext>
                <a:ext uri="{FF2B5EF4-FFF2-40B4-BE49-F238E27FC236}">
                  <a16:creationId xmlns:a16="http://schemas.microsoft.com/office/drawing/2014/main" id="{00000000-0008-0000-0A00-00004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4642" name="Drop Down 66" hidden="1">
              <a:extLst>
                <a:ext uri="{63B3BB69-23CF-44E3-9099-C40C66FF867C}">
                  <a14:compatExt spid="_x0000_s24642"/>
                </a:ext>
                <a:ext uri="{FF2B5EF4-FFF2-40B4-BE49-F238E27FC236}">
                  <a16:creationId xmlns:a16="http://schemas.microsoft.com/office/drawing/2014/main" id="{00000000-0008-0000-0A00-00004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4643" name="Drop Down 67" hidden="1">
              <a:extLst>
                <a:ext uri="{63B3BB69-23CF-44E3-9099-C40C66FF867C}">
                  <a14:compatExt spid="_x0000_s24643"/>
                </a:ext>
                <a:ext uri="{FF2B5EF4-FFF2-40B4-BE49-F238E27FC236}">
                  <a16:creationId xmlns:a16="http://schemas.microsoft.com/office/drawing/2014/main" id="{00000000-0008-0000-0A00-00004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4644" name="Drop Down 68" hidden="1">
              <a:extLst>
                <a:ext uri="{63B3BB69-23CF-44E3-9099-C40C66FF867C}">
                  <a14:compatExt spid="_x0000_s24644"/>
                </a:ext>
                <a:ext uri="{FF2B5EF4-FFF2-40B4-BE49-F238E27FC236}">
                  <a16:creationId xmlns:a16="http://schemas.microsoft.com/office/drawing/2014/main" id="{00000000-0008-0000-0A00-00004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4645" name="Drop Down 69" hidden="1">
              <a:extLst>
                <a:ext uri="{63B3BB69-23CF-44E3-9099-C40C66FF867C}">
                  <a14:compatExt spid="_x0000_s24645"/>
                </a:ext>
                <a:ext uri="{FF2B5EF4-FFF2-40B4-BE49-F238E27FC236}">
                  <a16:creationId xmlns:a16="http://schemas.microsoft.com/office/drawing/2014/main" id="{00000000-0008-0000-0A00-00004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4646" name="Drop Down 70" hidden="1">
              <a:extLst>
                <a:ext uri="{63B3BB69-23CF-44E3-9099-C40C66FF867C}">
                  <a14:compatExt spid="_x0000_s24646"/>
                </a:ext>
                <a:ext uri="{FF2B5EF4-FFF2-40B4-BE49-F238E27FC236}">
                  <a16:creationId xmlns:a16="http://schemas.microsoft.com/office/drawing/2014/main" id="{00000000-0008-0000-0A00-00004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4647" name="Drop Down 71" hidden="1">
              <a:extLst>
                <a:ext uri="{63B3BB69-23CF-44E3-9099-C40C66FF867C}">
                  <a14:compatExt spid="_x0000_s24647"/>
                </a:ext>
                <a:ext uri="{FF2B5EF4-FFF2-40B4-BE49-F238E27FC236}">
                  <a16:creationId xmlns:a16="http://schemas.microsoft.com/office/drawing/2014/main" id="{00000000-0008-0000-0A00-00004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4648" name="Drop Down 72" hidden="1">
              <a:extLst>
                <a:ext uri="{63B3BB69-23CF-44E3-9099-C40C66FF867C}">
                  <a14:compatExt spid="_x0000_s24648"/>
                </a:ext>
                <a:ext uri="{FF2B5EF4-FFF2-40B4-BE49-F238E27FC236}">
                  <a16:creationId xmlns:a16="http://schemas.microsoft.com/office/drawing/2014/main" id="{00000000-0008-0000-0A00-00004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4649" name="Drop Down 73" hidden="1">
              <a:extLst>
                <a:ext uri="{63B3BB69-23CF-44E3-9099-C40C66FF867C}">
                  <a14:compatExt spid="_x0000_s24649"/>
                </a:ext>
                <a:ext uri="{FF2B5EF4-FFF2-40B4-BE49-F238E27FC236}">
                  <a16:creationId xmlns:a16="http://schemas.microsoft.com/office/drawing/2014/main" id="{00000000-0008-0000-0A00-00004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4650" name="Drop Down 74" hidden="1">
              <a:extLst>
                <a:ext uri="{63B3BB69-23CF-44E3-9099-C40C66FF867C}">
                  <a14:compatExt spid="_x0000_s24650"/>
                </a:ext>
                <a:ext uri="{FF2B5EF4-FFF2-40B4-BE49-F238E27FC236}">
                  <a16:creationId xmlns:a16="http://schemas.microsoft.com/office/drawing/2014/main" id="{00000000-0008-0000-0A00-00004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942975</xdr:colOff>
          <xdr:row>9</xdr:row>
          <xdr:rowOff>342900</xdr:rowOff>
        </xdr:to>
        <xdr:sp macro="" textlink="">
          <xdr:nvSpPr>
            <xdr:cNvPr id="24651" name="Drop Down 75" hidden="1">
              <a:extLst>
                <a:ext uri="{63B3BB69-23CF-44E3-9099-C40C66FF867C}">
                  <a14:compatExt spid="_x0000_s24651"/>
                </a:ext>
                <a:ext uri="{FF2B5EF4-FFF2-40B4-BE49-F238E27FC236}">
                  <a16:creationId xmlns:a16="http://schemas.microsoft.com/office/drawing/2014/main" id="{00000000-0008-0000-0A00-00004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942975</xdr:colOff>
          <xdr:row>10</xdr:row>
          <xdr:rowOff>342900</xdr:rowOff>
        </xdr:to>
        <xdr:sp macro="" textlink="">
          <xdr:nvSpPr>
            <xdr:cNvPr id="24652" name="Drop Down 76" hidden="1">
              <a:extLst>
                <a:ext uri="{63B3BB69-23CF-44E3-9099-C40C66FF867C}">
                  <a14:compatExt spid="_x0000_s24652"/>
                </a:ext>
                <a:ext uri="{FF2B5EF4-FFF2-40B4-BE49-F238E27FC236}">
                  <a16:creationId xmlns:a16="http://schemas.microsoft.com/office/drawing/2014/main" id="{00000000-0008-0000-0A00-00004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942975</xdr:colOff>
          <xdr:row>11</xdr:row>
          <xdr:rowOff>342900</xdr:rowOff>
        </xdr:to>
        <xdr:sp macro="" textlink="">
          <xdr:nvSpPr>
            <xdr:cNvPr id="24653" name="Drop Down 77" hidden="1">
              <a:extLst>
                <a:ext uri="{63B3BB69-23CF-44E3-9099-C40C66FF867C}">
                  <a14:compatExt spid="_x0000_s24653"/>
                </a:ext>
                <a:ext uri="{FF2B5EF4-FFF2-40B4-BE49-F238E27FC236}">
                  <a16:creationId xmlns:a16="http://schemas.microsoft.com/office/drawing/2014/main" id="{00000000-0008-0000-0A00-00004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942975</xdr:colOff>
          <xdr:row>12</xdr:row>
          <xdr:rowOff>342900</xdr:rowOff>
        </xdr:to>
        <xdr:sp macro="" textlink="">
          <xdr:nvSpPr>
            <xdr:cNvPr id="24654" name="Drop Down 78" hidden="1">
              <a:extLst>
                <a:ext uri="{63B3BB69-23CF-44E3-9099-C40C66FF867C}">
                  <a14:compatExt spid="_x0000_s24654"/>
                </a:ext>
                <a:ext uri="{FF2B5EF4-FFF2-40B4-BE49-F238E27FC236}">
                  <a16:creationId xmlns:a16="http://schemas.microsoft.com/office/drawing/2014/main" id="{00000000-0008-0000-0A00-00004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942975</xdr:colOff>
          <xdr:row>13</xdr:row>
          <xdr:rowOff>342900</xdr:rowOff>
        </xdr:to>
        <xdr:sp macro="" textlink="">
          <xdr:nvSpPr>
            <xdr:cNvPr id="24655" name="Drop Down 79" hidden="1">
              <a:extLst>
                <a:ext uri="{63B3BB69-23CF-44E3-9099-C40C66FF867C}">
                  <a14:compatExt spid="_x0000_s24655"/>
                </a:ext>
                <a:ext uri="{FF2B5EF4-FFF2-40B4-BE49-F238E27FC236}">
                  <a16:creationId xmlns:a16="http://schemas.microsoft.com/office/drawing/2014/main" id="{00000000-0008-0000-0A00-00004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942975</xdr:colOff>
          <xdr:row>14</xdr:row>
          <xdr:rowOff>342900</xdr:rowOff>
        </xdr:to>
        <xdr:sp macro="" textlink="">
          <xdr:nvSpPr>
            <xdr:cNvPr id="24656" name="Drop Down 80" hidden="1">
              <a:extLst>
                <a:ext uri="{63B3BB69-23CF-44E3-9099-C40C66FF867C}">
                  <a14:compatExt spid="_x0000_s24656"/>
                </a:ext>
                <a:ext uri="{FF2B5EF4-FFF2-40B4-BE49-F238E27FC236}">
                  <a16:creationId xmlns:a16="http://schemas.microsoft.com/office/drawing/2014/main" id="{00000000-0008-0000-0A00-00005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942975</xdr:colOff>
          <xdr:row>15</xdr:row>
          <xdr:rowOff>342900</xdr:rowOff>
        </xdr:to>
        <xdr:sp macro="" textlink="">
          <xdr:nvSpPr>
            <xdr:cNvPr id="24657" name="Drop Down 81" hidden="1">
              <a:extLst>
                <a:ext uri="{63B3BB69-23CF-44E3-9099-C40C66FF867C}">
                  <a14:compatExt spid="_x0000_s24657"/>
                </a:ext>
                <a:ext uri="{FF2B5EF4-FFF2-40B4-BE49-F238E27FC236}">
                  <a16:creationId xmlns:a16="http://schemas.microsoft.com/office/drawing/2014/main" id="{00000000-0008-0000-0A00-00005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942975</xdr:colOff>
          <xdr:row>16</xdr:row>
          <xdr:rowOff>342900</xdr:rowOff>
        </xdr:to>
        <xdr:sp macro="" textlink="">
          <xdr:nvSpPr>
            <xdr:cNvPr id="24658" name="Drop Down 82" hidden="1">
              <a:extLst>
                <a:ext uri="{63B3BB69-23CF-44E3-9099-C40C66FF867C}">
                  <a14:compatExt spid="_x0000_s24658"/>
                </a:ext>
                <a:ext uri="{FF2B5EF4-FFF2-40B4-BE49-F238E27FC236}">
                  <a16:creationId xmlns:a16="http://schemas.microsoft.com/office/drawing/2014/main" id="{00000000-0008-0000-0A00-00005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942975</xdr:colOff>
          <xdr:row>17</xdr:row>
          <xdr:rowOff>342900</xdr:rowOff>
        </xdr:to>
        <xdr:sp macro="" textlink="">
          <xdr:nvSpPr>
            <xdr:cNvPr id="24659" name="Drop Down 83" hidden="1">
              <a:extLst>
                <a:ext uri="{63B3BB69-23CF-44E3-9099-C40C66FF867C}">
                  <a14:compatExt spid="_x0000_s24659"/>
                </a:ext>
                <a:ext uri="{FF2B5EF4-FFF2-40B4-BE49-F238E27FC236}">
                  <a16:creationId xmlns:a16="http://schemas.microsoft.com/office/drawing/2014/main" id="{00000000-0008-0000-0A00-00005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942975</xdr:colOff>
          <xdr:row>18</xdr:row>
          <xdr:rowOff>342900</xdr:rowOff>
        </xdr:to>
        <xdr:sp macro="" textlink="">
          <xdr:nvSpPr>
            <xdr:cNvPr id="24660" name="Drop Down 84" hidden="1">
              <a:extLst>
                <a:ext uri="{63B3BB69-23CF-44E3-9099-C40C66FF867C}">
                  <a14:compatExt spid="_x0000_s24660"/>
                </a:ext>
                <a:ext uri="{FF2B5EF4-FFF2-40B4-BE49-F238E27FC236}">
                  <a16:creationId xmlns:a16="http://schemas.microsoft.com/office/drawing/2014/main" id="{00000000-0008-0000-0A00-00005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4661" name="Drop Down 85" hidden="1">
              <a:extLst>
                <a:ext uri="{63B3BB69-23CF-44E3-9099-C40C66FF867C}">
                  <a14:compatExt spid="_x0000_s24661"/>
                </a:ext>
                <a:ext uri="{FF2B5EF4-FFF2-40B4-BE49-F238E27FC236}">
                  <a16:creationId xmlns:a16="http://schemas.microsoft.com/office/drawing/2014/main" id="{00000000-0008-0000-0A00-00005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4662" name="Drop Down 86" hidden="1">
              <a:extLst>
                <a:ext uri="{63B3BB69-23CF-44E3-9099-C40C66FF867C}">
                  <a14:compatExt spid="_x0000_s24662"/>
                </a:ext>
                <a:ext uri="{FF2B5EF4-FFF2-40B4-BE49-F238E27FC236}">
                  <a16:creationId xmlns:a16="http://schemas.microsoft.com/office/drawing/2014/main" id="{00000000-0008-0000-0A00-00005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4663" name="Drop Down 87" hidden="1">
              <a:extLst>
                <a:ext uri="{63B3BB69-23CF-44E3-9099-C40C66FF867C}">
                  <a14:compatExt spid="_x0000_s24663"/>
                </a:ext>
                <a:ext uri="{FF2B5EF4-FFF2-40B4-BE49-F238E27FC236}">
                  <a16:creationId xmlns:a16="http://schemas.microsoft.com/office/drawing/2014/main" id="{00000000-0008-0000-0A00-00005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4664" name="Drop Down 88" hidden="1">
              <a:extLst>
                <a:ext uri="{63B3BB69-23CF-44E3-9099-C40C66FF867C}">
                  <a14:compatExt spid="_x0000_s24664"/>
                </a:ext>
                <a:ext uri="{FF2B5EF4-FFF2-40B4-BE49-F238E27FC236}">
                  <a16:creationId xmlns:a16="http://schemas.microsoft.com/office/drawing/2014/main" id="{00000000-0008-0000-0A00-00005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4665" name="Drop Down 89" hidden="1">
              <a:extLst>
                <a:ext uri="{63B3BB69-23CF-44E3-9099-C40C66FF867C}">
                  <a14:compatExt spid="_x0000_s24665"/>
                </a:ext>
                <a:ext uri="{FF2B5EF4-FFF2-40B4-BE49-F238E27FC236}">
                  <a16:creationId xmlns:a16="http://schemas.microsoft.com/office/drawing/2014/main" id="{00000000-0008-0000-0A00-00005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4666" name="Drop Down 90" hidden="1">
              <a:extLst>
                <a:ext uri="{63B3BB69-23CF-44E3-9099-C40C66FF867C}">
                  <a14:compatExt spid="_x0000_s24666"/>
                </a:ext>
                <a:ext uri="{FF2B5EF4-FFF2-40B4-BE49-F238E27FC236}">
                  <a16:creationId xmlns:a16="http://schemas.microsoft.com/office/drawing/2014/main" id="{00000000-0008-0000-0A00-00005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4667" name="Drop Down 91" hidden="1">
              <a:extLst>
                <a:ext uri="{63B3BB69-23CF-44E3-9099-C40C66FF867C}">
                  <a14:compatExt spid="_x0000_s24667"/>
                </a:ext>
                <a:ext uri="{FF2B5EF4-FFF2-40B4-BE49-F238E27FC236}">
                  <a16:creationId xmlns:a16="http://schemas.microsoft.com/office/drawing/2014/main" id="{00000000-0008-0000-0A00-00005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4668" name="Drop Down 92" hidden="1">
              <a:extLst>
                <a:ext uri="{63B3BB69-23CF-44E3-9099-C40C66FF867C}">
                  <a14:compatExt spid="_x0000_s24668"/>
                </a:ext>
                <a:ext uri="{FF2B5EF4-FFF2-40B4-BE49-F238E27FC236}">
                  <a16:creationId xmlns:a16="http://schemas.microsoft.com/office/drawing/2014/main" id="{00000000-0008-0000-0A00-00005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4669" name="Drop Down 93" hidden="1">
              <a:extLst>
                <a:ext uri="{63B3BB69-23CF-44E3-9099-C40C66FF867C}">
                  <a14:compatExt spid="_x0000_s24669"/>
                </a:ext>
                <a:ext uri="{FF2B5EF4-FFF2-40B4-BE49-F238E27FC236}">
                  <a16:creationId xmlns:a16="http://schemas.microsoft.com/office/drawing/2014/main" id="{00000000-0008-0000-0A00-00005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4670" name="Drop Down 94" hidden="1">
              <a:extLst>
                <a:ext uri="{63B3BB69-23CF-44E3-9099-C40C66FF867C}">
                  <a14:compatExt spid="_x0000_s24670"/>
                </a:ext>
                <a:ext uri="{FF2B5EF4-FFF2-40B4-BE49-F238E27FC236}">
                  <a16:creationId xmlns:a16="http://schemas.microsoft.com/office/drawing/2014/main" id="{00000000-0008-0000-0A00-00005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4671" name="Drop Down 95" hidden="1">
              <a:extLst>
                <a:ext uri="{63B3BB69-23CF-44E3-9099-C40C66FF867C}">
                  <a14:compatExt spid="_x0000_s24671"/>
                </a:ext>
                <a:ext uri="{FF2B5EF4-FFF2-40B4-BE49-F238E27FC236}">
                  <a16:creationId xmlns:a16="http://schemas.microsoft.com/office/drawing/2014/main" id="{00000000-0008-0000-0A00-00005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4672" name="Drop Down 96" hidden="1">
              <a:extLst>
                <a:ext uri="{63B3BB69-23CF-44E3-9099-C40C66FF867C}">
                  <a14:compatExt spid="_x0000_s24672"/>
                </a:ext>
                <a:ext uri="{FF2B5EF4-FFF2-40B4-BE49-F238E27FC236}">
                  <a16:creationId xmlns:a16="http://schemas.microsoft.com/office/drawing/2014/main" id="{00000000-0008-0000-0A00-00006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11</xdr:row>
          <xdr:rowOff>76200</xdr:rowOff>
        </xdr:from>
        <xdr:to>
          <xdr:col>48</xdr:col>
          <xdr:colOff>857250</xdr:colOff>
          <xdr:row>11</xdr:row>
          <xdr:rowOff>342900</xdr:rowOff>
        </xdr:to>
        <xdr:sp macro="" textlink="">
          <xdr:nvSpPr>
            <xdr:cNvPr id="24673" name="Drop Down 97" hidden="1">
              <a:extLst>
                <a:ext uri="{63B3BB69-23CF-44E3-9099-C40C66FF867C}">
                  <a14:compatExt spid="_x0000_s24673"/>
                </a:ext>
                <a:ext uri="{FF2B5EF4-FFF2-40B4-BE49-F238E27FC236}">
                  <a16:creationId xmlns:a16="http://schemas.microsoft.com/office/drawing/2014/main" id="{00000000-0008-0000-0A00-00006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4674" name="Drop Down 98" hidden="1">
              <a:extLst>
                <a:ext uri="{63B3BB69-23CF-44E3-9099-C40C66FF867C}">
                  <a14:compatExt spid="_x0000_s24674"/>
                </a:ext>
                <a:ext uri="{FF2B5EF4-FFF2-40B4-BE49-F238E27FC236}">
                  <a16:creationId xmlns:a16="http://schemas.microsoft.com/office/drawing/2014/main" id="{00000000-0008-0000-0A00-00006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4675" name="Drop Down 99" hidden="1">
              <a:extLst>
                <a:ext uri="{63B3BB69-23CF-44E3-9099-C40C66FF867C}">
                  <a14:compatExt spid="_x0000_s24675"/>
                </a:ext>
                <a:ext uri="{FF2B5EF4-FFF2-40B4-BE49-F238E27FC236}">
                  <a16:creationId xmlns:a16="http://schemas.microsoft.com/office/drawing/2014/main" id="{00000000-0008-0000-0A00-00006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4676" name="Drop Down 100" hidden="1">
              <a:extLst>
                <a:ext uri="{63B3BB69-23CF-44E3-9099-C40C66FF867C}">
                  <a14:compatExt spid="_x0000_s24676"/>
                </a:ext>
                <a:ext uri="{FF2B5EF4-FFF2-40B4-BE49-F238E27FC236}">
                  <a16:creationId xmlns:a16="http://schemas.microsoft.com/office/drawing/2014/main" id="{00000000-0008-0000-0A00-00006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4677" name="Drop Down 101" hidden="1">
              <a:extLst>
                <a:ext uri="{63B3BB69-23CF-44E3-9099-C40C66FF867C}">
                  <a14:compatExt spid="_x0000_s24677"/>
                </a:ext>
                <a:ext uri="{FF2B5EF4-FFF2-40B4-BE49-F238E27FC236}">
                  <a16:creationId xmlns:a16="http://schemas.microsoft.com/office/drawing/2014/main" id="{00000000-0008-0000-0A00-00006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4678" name="Drop Down 102" hidden="1">
              <a:extLst>
                <a:ext uri="{63B3BB69-23CF-44E3-9099-C40C66FF867C}">
                  <a14:compatExt spid="_x0000_s24678"/>
                </a:ext>
                <a:ext uri="{FF2B5EF4-FFF2-40B4-BE49-F238E27FC236}">
                  <a16:creationId xmlns:a16="http://schemas.microsoft.com/office/drawing/2014/main" id="{00000000-0008-0000-0A00-00006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4679" name="Drop Down 103" hidden="1">
              <a:extLst>
                <a:ext uri="{63B3BB69-23CF-44E3-9099-C40C66FF867C}">
                  <a14:compatExt spid="_x0000_s24679"/>
                </a:ext>
                <a:ext uri="{FF2B5EF4-FFF2-40B4-BE49-F238E27FC236}">
                  <a16:creationId xmlns:a16="http://schemas.microsoft.com/office/drawing/2014/main" id="{00000000-0008-0000-0A00-00006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4680" name="Drop Down 104" hidden="1">
              <a:extLst>
                <a:ext uri="{63B3BB69-23CF-44E3-9099-C40C66FF867C}">
                  <a14:compatExt spid="_x0000_s24680"/>
                </a:ext>
                <a:ext uri="{FF2B5EF4-FFF2-40B4-BE49-F238E27FC236}">
                  <a16:creationId xmlns:a16="http://schemas.microsoft.com/office/drawing/2014/main" id="{00000000-0008-0000-0A00-00006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4681" name="Drop Down 105" hidden="1">
              <a:extLst>
                <a:ext uri="{63B3BB69-23CF-44E3-9099-C40C66FF867C}">
                  <a14:compatExt spid="_x0000_s24681"/>
                </a:ext>
                <a:ext uri="{FF2B5EF4-FFF2-40B4-BE49-F238E27FC236}">
                  <a16:creationId xmlns:a16="http://schemas.microsoft.com/office/drawing/2014/main" id="{00000000-0008-0000-0A00-00006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4682" name="Drop Down 106" hidden="1">
              <a:extLst>
                <a:ext uri="{63B3BB69-23CF-44E3-9099-C40C66FF867C}">
                  <a14:compatExt spid="_x0000_s24682"/>
                </a:ext>
                <a:ext uri="{FF2B5EF4-FFF2-40B4-BE49-F238E27FC236}">
                  <a16:creationId xmlns:a16="http://schemas.microsoft.com/office/drawing/2014/main" id="{00000000-0008-0000-0A00-00006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4683" name="Drop Down 107" hidden="1">
              <a:extLst>
                <a:ext uri="{63B3BB69-23CF-44E3-9099-C40C66FF867C}">
                  <a14:compatExt spid="_x0000_s24683"/>
                </a:ext>
                <a:ext uri="{FF2B5EF4-FFF2-40B4-BE49-F238E27FC236}">
                  <a16:creationId xmlns:a16="http://schemas.microsoft.com/office/drawing/2014/main" id="{00000000-0008-0000-0A00-00006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4684" name="Drop Down 108" hidden="1">
              <a:extLst>
                <a:ext uri="{63B3BB69-23CF-44E3-9099-C40C66FF867C}">
                  <a14:compatExt spid="_x0000_s24684"/>
                </a:ext>
                <a:ext uri="{FF2B5EF4-FFF2-40B4-BE49-F238E27FC236}">
                  <a16:creationId xmlns:a16="http://schemas.microsoft.com/office/drawing/2014/main" id="{00000000-0008-0000-0A00-00006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4685" name="Drop Down 109" hidden="1">
              <a:extLst>
                <a:ext uri="{63B3BB69-23CF-44E3-9099-C40C66FF867C}">
                  <a14:compatExt spid="_x0000_s24685"/>
                </a:ext>
                <a:ext uri="{FF2B5EF4-FFF2-40B4-BE49-F238E27FC236}">
                  <a16:creationId xmlns:a16="http://schemas.microsoft.com/office/drawing/2014/main" id="{00000000-0008-0000-0A00-00006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4686" name="Drop Down 110" hidden="1">
              <a:extLst>
                <a:ext uri="{63B3BB69-23CF-44E3-9099-C40C66FF867C}">
                  <a14:compatExt spid="_x0000_s24686"/>
                </a:ext>
                <a:ext uri="{FF2B5EF4-FFF2-40B4-BE49-F238E27FC236}">
                  <a16:creationId xmlns:a16="http://schemas.microsoft.com/office/drawing/2014/main" id="{00000000-0008-0000-0A00-00006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4687" name="Drop Down 111" hidden="1">
              <a:extLst>
                <a:ext uri="{63B3BB69-23CF-44E3-9099-C40C66FF867C}">
                  <a14:compatExt spid="_x0000_s24687"/>
                </a:ext>
                <a:ext uri="{FF2B5EF4-FFF2-40B4-BE49-F238E27FC236}">
                  <a16:creationId xmlns:a16="http://schemas.microsoft.com/office/drawing/2014/main" id="{00000000-0008-0000-0A00-00006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4688" name="Drop Down 112" hidden="1">
              <a:extLst>
                <a:ext uri="{63B3BB69-23CF-44E3-9099-C40C66FF867C}">
                  <a14:compatExt spid="_x0000_s24688"/>
                </a:ext>
                <a:ext uri="{FF2B5EF4-FFF2-40B4-BE49-F238E27FC236}">
                  <a16:creationId xmlns:a16="http://schemas.microsoft.com/office/drawing/2014/main" id="{00000000-0008-0000-0A00-00007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4689" name="Drop Down 113" hidden="1">
              <a:extLst>
                <a:ext uri="{63B3BB69-23CF-44E3-9099-C40C66FF867C}">
                  <a14:compatExt spid="_x0000_s24689"/>
                </a:ext>
                <a:ext uri="{FF2B5EF4-FFF2-40B4-BE49-F238E27FC236}">
                  <a16:creationId xmlns:a16="http://schemas.microsoft.com/office/drawing/2014/main" id="{00000000-0008-0000-0A00-00007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4690" name="Drop Down 114" hidden="1">
              <a:extLst>
                <a:ext uri="{63B3BB69-23CF-44E3-9099-C40C66FF867C}">
                  <a14:compatExt spid="_x0000_s24690"/>
                </a:ext>
                <a:ext uri="{FF2B5EF4-FFF2-40B4-BE49-F238E27FC236}">
                  <a16:creationId xmlns:a16="http://schemas.microsoft.com/office/drawing/2014/main" id="{00000000-0008-0000-0A00-00007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866775</xdr:colOff>
          <xdr:row>9</xdr:row>
          <xdr:rowOff>342900</xdr:rowOff>
        </xdr:to>
        <xdr:sp macro="" textlink="">
          <xdr:nvSpPr>
            <xdr:cNvPr id="24691" name="Drop Down 115" hidden="1">
              <a:extLst>
                <a:ext uri="{63B3BB69-23CF-44E3-9099-C40C66FF867C}">
                  <a14:compatExt spid="_x0000_s24691"/>
                </a:ext>
                <a:ext uri="{FF2B5EF4-FFF2-40B4-BE49-F238E27FC236}">
                  <a16:creationId xmlns:a16="http://schemas.microsoft.com/office/drawing/2014/main" id="{00000000-0008-0000-0A00-00007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866775</xdr:colOff>
          <xdr:row>10</xdr:row>
          <xdr:rowOff>342900</xdr:rowOff>
        </xdr:to>
        <xdr:sp macro="" textlink="">
          <xdr:nvSpPr>
            <xdr:cNvPr id="24692" name="Drop Down 116" hidden="1">
              <a:extLst>
                <a:ext uri="{63B3BB69-23CF-44E3-9099-C40C66FF867C}">
                  <a14:compatExt spid="_x0000_s24692"/>
                </a:ext>
                <a:ext uri="{FF2B5EF4-FFF2-40B4-BE49-F238E27FC236}">
                  <a16:creationId xmlns:a16="http://schemas.microsoft.com/office/drawing/2014/main" id="{00000000-0008-0000-0A00-00007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866775</xdr:colOff>
          <xdr:row>11</xdr:row>
          <xdr:rowOff>342900</xdr:rowOff>
        </xdr:to>
        <xdr:sp macro="" textlink="">
          <xdr:nvSpPr>
            <xdr:cNvPr id="24693" name="Drop Down 117" hidden="1">
              <a:extLst>
                <a:ext uri="{63B3BB69-23CF-44E3-9099-C40C66FF867C}">
                  <a14:compatExt spid="_x0000_s24693"/>
                </a:ext>
                <a:ext uri="{FF2B5EF4-FFF2-40B4-BE49-F238E27FC236}">
                  <a16:creationId xmlns:a16="http://schemas.microsoft.com/office/drawing/2014/main" id="{00000000-0008-0000-0A00-00007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866775</xdr:colOff>
          <xdr:row>12</xdr:row>
          <xdr:rowOff>342900</xdr:rowOff>
        </xdr:to>
        <xdr:sp macro="" textlink="">
          <xdr:nvSpPr>
            <xdr:cNvPr id="24694" name="Drop Down 118" hidden="1">
              <a:extLst>
                <a:ext uri="{63B3BB69-23CF-44E3-9099-C40C66FF867C}">
                  <a14:compatExt spid="_x0000_s24694"/>
                </a:ext>
                <a:ext uri="{FF2B5EF4-FFF2-40B4-BE49-F238E27FC236}">
                  <a16:creationId xmlns:a16="http://schemas.microsoft.com/office/drawing/2014/main" id="{00000000-0008-0000-0A00-00007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866775</xdr:colOff>
          <xdr:row>13</xdr:row>
          <xdr:rowOff>342900</xdr:rowOff>
        </xdr:to>
        <xdr:sp macro="" textlink="">
          <xdr:nvSpPr>
            <xdr:cNvPr id="24695" name="Drop Down 119" hidden="1">
              <a:extLst>
                <a:ext uri="{63B3BB69-23CF-44E3-9099-C40C66FF867C}">
                  <a14:compatExt spid="_x0000_s24695"/>
                </a:ext>
                <a:ext uri="{FF2B5EF4-FFF2-40B4-BE49-F238E27FC236}">
                  <a16:creationId xmlns:a16="http://schemas.microsoft.com/office/drawing/2014/main" id="{00000000-0008-0000-0A00-00007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866775</xdr:colOff>
          <xdr:row>14</xdr:row>
          <xdr:rowOff>342900</xdr:rowOff>
        </xdr:to>
        <xdr:sp macro="" textlink="">
          <xdr:nvSpPr>
            <xdr:cNvPr id="24696" name="Drop Down 120" hidden="1">
              <a:extLst>
                <a:ext uri="{63B3BB69-23CF-44E3-9099-C40C66FF867C}">
                  <a14:compatExt spid="_x0000_s24696"/>
                </a:ext>
                <a:ext uri="{FF2B5EF4-FFF2-40B4-BE49-F238E27FC236}">
                  <a16:creationId xmlns:a16="http://schemas.microsoft.com/office/drawing/2014/main" id="{00000000-0008-0000-0A00-00007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866775</xdr:colOff>
          <xdr:row>15</xdr:row>
          <xdr:rowOff>342900</xdr:rowOff>
        </xdr:to>
        <xdr:sp macro="" textlink="">
          <xdr:nvSpPr>
            <xdr:cNvPr id="24697" name="Drop Down 121" hidden="1">
              <a:extLst>
                <a:ext uri="{63B3BB69-23CF-44E3-9099-C40C66FF867C}">
                  <a14:compatExt spid="_x0000_s24697"/>
                </a:ext>
                <a:ext uri="{FF2B5EF4-FFF2-40B4-BE49-F238E27FC236}">
                  <a16:creationId xmlns:a16="http://schemas.microsoft.com/office/drawing/2014/main" id="{00000000-0008-0000-0A00-00007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866775</xdr:colOff>
          <xdr:row>16</xdr:row>
          <xdr:rowOff>342900</xdr:rowOff>
        </xdr:to>
        <xdr:sp macro="" textlink="">
          <xdr:nvSpPr>
            <xdr:cNvPr id="24698" name="Drop Down 122" hidden="1">
              <a:extLst>
                <a:ext uri="{63B3BB69-23CF-44E3-9099-C40C66FF867C}">
                  <a14:compatExt spid="_x0000_s24698"/>
                </a:ext>
                <a:ext uri="{FF2B5EF4-FFF2-40B4-BE49-F238E27FC236}">
                  <a16:creationId xmlns:a16="http://schemas.microsoft.com/office/drawing/2014/main" id="{00000000-0008-0000-0A00-00007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866775</xdr:colOff>
          <xdr:row>17</xdr:row>
          <xdr:rowOff>342900</xdr:rowOff>
        </xdr:to>
        <xdr:sp macro="" textlink="">
          <xdr:nvSpPr>
            <xdr:cNvPr id="24699" name="Drop Down 123" hidden="1">
              <a:extLst>
                <a:ext uri="{63B3BB69-23CF-44E3-9099-C40C66FF867C}">
                  <a14:compatExt spid="_x0000_s24699"/>
                </a:ext>
                <a:ext uri="{FF2B5EF4-FFF2-40B4-BE49-F238E27FC236}">
                  <a16:creationId xmlns:a16="http://schemas.microsoft.com/office/drawing/2014/main" id="{00000000-0008-0000-0A00-00007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866775</xdr:colOff>
          <xdr:row>18</xdr:row>
          <xdr:rowOff>342900</xdr:rowOff>
        </xdr:to>
        <xdr:sp macro="" textlink="">
          <xdr:nvSpPr>
            <xdr:cNvPr id="24700" name="Drop Down 124" hidden="1">
              <a:extLst>
                <a:ext uri="{63B3BB69-23CF-44E3-9099-C40C66FF867C}">
                  <a14:compatExt spid="_x0000_s24700"/>
                </a:ext>
                <a:ext uri="{FF2B5EF4-FFF2-40B4-BE49-F238E27FC236}">
                  <a16:creationId xmlns:a16="http://schemas.microsoft.com/office/drawing/2014/main" id="{00000000-0008-0000-0A00-00007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2466975</xdr:colOff>
          <xdr:row>17</xdr:row>
          <xdr:rowOff>342900</xdr:rowOff>
        </xdr:to>
        <xdr:sp macro="" textlink="">
          <xdr:nvSpPr>
            <xdr:cNvPr id="24701" name="Drop Down 125" hidden="1">
              <a:extLst>
                <a:ext uri="{63B3BB69-23CF-44E3-9099-C40C66FF867C}">
                  <a14:compatExt spid="_x0000_s24701"/>
                </a:ext>
                <a:ext uri="{FF2B5EF4-FFF2-40B4-BE49-F238E27FC236}">
                  <a16:creationId xmlns:a16="http://schemas.microsoft.com/office/drawing/2014/main" id="{00000000-0008-0000-0A00-00007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4702" name="Drop Down 126" hidden="1">
              <a:extLst>
                <a:ext uri="{63B3BB69-23CF-44E3-9099-C40C66FF867C}">
                  <a14:compatExt spid="_x0000_s24702"/>
                </a:ext>
                <a:ext uri="{FF2B5EF4-FFF2-40B4-BE49-F238E27FC236}">
                  <a16:creationId xmlns:a16="http://schemas.microsoft.com/office/drawing/2014/main" id="{00000000-0008-0000-0A00-00007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4703" name="Drop Down 127" hidden="1">
              <a:extLst>
                <a:ext uri="{63B3BB69-23CF-44E3-9099-C40C66FF867C}">
                  <a14:compatExt spid="_x0000_s24703"/>
                </a:ext>
                <a:ext uri="{FF2B5EF4-FFF2-40B4-BE49-F238E27FC236}">
                  <a16:creationId xmlns:a16="http://schemas.microsoft.com/office/drawing/2014/main" id="{00000000-0008-0000-0A00-00007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4704" name="Drop Down 128" hidden="1">
              <a:extLst>
                <a:ext uri="{63B3BB69-23CF-44E3-9099-C40C66FF867C}">
                  <a14:compatExt spid="_x0000_s24704"/>
                </a:ext>
                <a:ext uri="{FF2B5EF4-FFF2-40B4-BE49-F238E27FC236}">
                  <a16:creationId xmlns:a16="http://schemas.microsoft.com/office/drawing/2014/main" id="{00000000-0008-0000-0A00-00008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4705" name="Drop Down 129" hidden="1">
              <a:extLst>
                <a:ext uri="{63B3BB69-23CF-44E3-9099-C40C66FF867C}">
                  <a14:compatExt spid="_x0000_s24705"/>
                </a:ext>
                <a:ext uri="{FF2B5EF4-FFF2-40B4-BE49-F238E27FC236}">
                  <a16:creationId xmlns:a16="http://schemas.microsoft.com/office/drawing/2014/main" id="{00000000-0008-0000-0A00-00008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95250</xdr:rowOff>
        </xdr:from>
        <xdr:to>
          <xdr:col>25</xdr:col>
          <xdr:colOff>371475</xdr:colOff>
          <xdr:row>16</xdr:row>
          <xdr:rowOff>371475</xdr:rowOff>
        </xdr:to>
        <xdr:sp macro="" textlink="">
          <xdr:nvSpPr>
            <xdr:cNvPr id="24706" name="Drop Down 130" hidden="1">
              <a:extLst>
                <a:ext uri="{63B3BB69-23CF-44E3-9099-C40C66FF867C}">
                  <a14:compatExt spid="_x0000_s24706"/>
                </a:ext>
                <a:ext uri="{FF2B5EF4-FFF2-40B4-BE49-F238E27FC236}">
                  <a16:creationId xmlns:a16="http://schemas.microsoft.com/office/drawing/2014/main" id="{00000000-0008-0000-0A00-00008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6</xdr:row>
          <xdr:rowOff>361950</xdr:rowOff>
        </xdr:from>
        <xdr:to>
          <xdr:col>30</xdr:col>
          <xdr:colOff>857250</xdr:colOff>
          <xdr:row>7</xdr:row>
          <xdr:rowOff>190500</xdr:rowOff>
        </xdr:to>
        <xdr:sp macro="" textlink="">
          <xdr:nvSpPr>
            <xdr:cNvPr id="24707" name="Drop Down 131" hidden="1">
              <a:extLst>
                <a:ext uri="{63B3BB69-23CF-44E3-9099-C40C66FF867C}">
                  <a14:compatExt spid="_x0000_s24707"/>
                </a:ext>
                <a:ext uri="{FF2B5EF4-FFF2-40B4-BE49-F238E27FC236}">
                  <a16:creationId xmlns:a16="http://schemas.microsoft.com/office/drawing/2014/main" id="{00000000-0008-0000-0A00-00008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4708" name="Drop Down 132" hidden="1">
              <a:extLst>
                <a:ext uri="{63B3BB69-23CF-44E3-9099-C40C66FF867C}">
                  <a14:compatExt spid="_x0000_s24708"/>
                </a:ext>
                <a:ext uri="{FF2B5EF4-FFF2-40B4-BE49-F238E27FC236}">
                  <a16:creationId xmlns:a16="http://schemas.microsoft.com/office/drawing/2014/main" id="{00000000-0008-0000-0A00-00008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4709" name="Drop Down 133" hidden="1">
              <a:extLst>
                <a:ext uri="{63B3BB69-23CF-44E3-9099-C40C66FF867C}">
                  <a14:compatExt spid="_x0000_s24709"/>
                </a:ext>
                <a:ext uri="{FF2B5EF4-FFF2-40B4-BE49-F238E27FC236}">
                  <a16:creationId xmlns:a16="http://schemas.microsoft.com/office/drawing/2014/main" id="{00000000-0008-0000-0A00-00008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4710" name="Drop Down 134" hidden="1">
              <a:extLst>
                <a:ext uri="{63B3BB69-23CF-44E3-9099-C40C66FF867C}">
                  <a14:compatExt spid="_x0000_s24710"/>
                </a:ext>
                <a:ext uri="{FF2B5EF4-FFF2-40B4-BE49-F238E27FC236}">
                  <a16:creationId xmlns:a16="http://schemas.microsoft.com/office/drawing/2014/main" id="{00000000-0008-0000-0A00-00008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85725</xdr:colOff>
          <xdr:row>6</xdr:row>
          <xdr:rowOff>409575</xdr:rowOff>
        </xdr:from>
        <xdr:to>
          <xdr:col>54</xdr:col>
          <xdr:colOff>895350</xdr:colOff>
          <xdr:row>7</xdr:row>
          <xdr:rowOff>247650</xdr:rowOff>
        </xdr:to>
        <xdr:sp macro="" textlink="">
          <xdr:nvSpPr>
            <xdr:cNvPr id="24711" name="Drop Down 135" hidden="1">
              <a:extLst>
                <a:ext uri="{63B3BB69-23CF-44E3-9099-C40C66FF867C}">
                  <a14:compatExt spid="_x0000_s24711"/>
                </a:ext>
                <a:ext uri="{FF2B5EF4-FFF2-40B4-BE49-F238E27FC236}">
                  <a16:creationId xmlns:a16="http://schemas.microsoft.com/office/drawing/2014/main" id="{00000000-0008-0000-0A00-00008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114300</xdr:colOff>
          <xdr:row>2</xdr:row>
          <xdr:rowOff>28575</xdr:rowOff>
        </xdr:from>
        <xdr:to>
          <xdr:col>42</xdr:col>
          <xdr:colOff>419100</xdr:colOff>
          <xdr:row>2</xdr:row>
          <xdr:rowOff>276225</xdr:rowOff>
        </xdr:to>
        <xdr:sp macro="" textlink="">
          <xdr:nvSpPr>
            <xdr:cNvPr id="24712" name="Check Box 136" hidden="1">
              <a:extLst>
                <a:ext uri="{63B3BB69-23CF-44E3-9099-C40C66FF867C}">
                  <a14:compatExt spid="_x0000_s24712"/>
                </a:ext>
                <a:ext uri="{FF2B5EF4-FFF2-40B4-BE49-F238E27FC236}">
                  <a16:creationId xmlns:a16="http://schemas.microsoft.com/office/drawing/2014/main" id="{00000000-0008-0000-0A00-00008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95250</xdr:rowOff>
        </xdr:from>
        <xdr:to>
          <xdr:col>1</xdr:col>
          <xdr:colOff>3057525</xdr:colOff>
          <xdr:row>6</xdr:row>
          <xdr:rowOff>361950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D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95250</xdr:rowOff>
        </xdr:from>
        <xdr:to>
          <xdr:col>1</xdr:col>
          <xdr:colOff>3057525</xdr:colOff>
          <xdr:row>7</xdr:row>
          <xdr:rowOff>361950</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D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95250</xdr:rowOff>
        </xdr:from>
        <xdr:to>
          <xdr:col>1</xdr:col>
          <xdr:colOff>3057525</xdr:colOff>
          <xdr:row>8</xdr:row>
          <xdr:rowOff>361950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D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95250</xdr:rowOff>
        </xdr:from>
        <xdr:to>
          <xdr:col>1</xdr:col>
          <xdr:colOff>3057525</xdr:colOff>
          <xdr:row>9</xdr:row>
          <xdr:rowOff>361950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D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95250</xdr:rowOff>
        </xdr:from>
        <xdr:to>
          <xdr:col>1</xdr:col>
          <xdr:colOff>3057525</xdr:colOff>
          <xdr:row>10</xdr:row>
          <xdr:rowOff>361950</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D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95250</xdr:rowOff>
        </xdr:from>
        <xdr:to>
          <xdr:col>1</xdr:col>
          <xdr:colOff>3057525</xdr:colOff>
          <xdr:row>11</xdr:row>
          <xdr:rowOff>361950</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D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95250</xdr:rowOff>
        </xdr:from>
        <xdr:to>
          <xdr:col>1</xdr:col>
          <xdr:colOff>3057525</xdr:colOff>
          <xdr:row>12</xdr:row>
          <xdr:rowOff>361950</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D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95250</xdr:rowOff>
        </xdr:from>
        <xdr:to>
          <xdr:col>1</xdr:col>
          <xdr:colOff>3057525</xdr:colOff>
          <xdr:row>13</xdr:row>
          <xdr:rowOff>361950</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D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95250</xdr:rowOff>
        </xdr:from>
        <xdr:to>
          <xdr:col>1</xdr:col>
          <xdr:colOff>3057525</xdr:colOff>
          <xdr:row>14</xdr:row>
          <xdr:rowOff>361950</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D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95250</xdr:rowOff>
        </xdr:from>
        <xdr:to>
          <xdr:col>1</xdr:col>
          <xdr:colOff>3057525</xdr:colOff>
          <xdr:row>15</xdr:row>
          <xdr:rowOff>361950</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D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95250</xdr:rowOff>
        </xdr:from>
        <xdr:to>
          <xdr:col>1</xdr:col>
          <xdr:colOff>3057525</xdr:colOff>
          <xdr:row>16</xdr:row>
          <xdr:rowOff>361950</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D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95250</xdr:rowOff>
        </xdr:from>
        <xdr:to>
          <xdr:col>1</xdr:col>
          <xdr:colOff>3057525</xdr:colOff>
          <xdr:row>17</xdr:row>
          <xdr:rowOff>361950</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D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95250</xdr:rowOff>
        </xdr:from>
        <xdr:to>
          <xdr:col>1</xdr:col>
          <xdr:colOff>3057525</xdr:colOff>
          <xdr:row>18</xdr:row>
          <xdr:rowOff>361950</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D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95250</xdr:rowOff>
        </xdr:from>
        <xdr:to>
          <xdr:col>1</xdr:col>
          <xdr:colOff>3057525</xdr:colOff>
          <xdr:row>19</xdr:row>
          <xdr:rowOff>361950</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D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95250</xdr:rowOff>
        </xdr:from>
        <xdr:to>
          <xdr:col>1</xdr:col>
          <xdr:colOff>3057525</xdr:colOff>
          <xdr:row>20</xdr:row>
          <xdr:rowOff>361950</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D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95250</xdr:rowOff>
        </xdr:from>
        <xdr:to>
          <xdr:col>1</xdr:col>
          <xdr:colOff>3057525</xdr:colOff>
          <xdr:row>21</xdr:row>
          <xdr:rowOff>361950</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D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95250</xdr:rowOff>
        </xdr:from>
        <xdr:to>
          <xdr:col>1</xdr:col>
          <xdr:colOff>3057525</xdr:colOff>
          <xdr:row>22</xdr:row>
          <xdr:rowOff>361950</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D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95250</xdr:rowOff>
        </xdr:from>
        <xdr:to>
          <xdr:col>1</xdr:col>
          <xdr:colOff>3057525</xdr:colOff>
          <xdr:row>23</xdr:row>
          <xdr:rowOff>361950</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D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95250</xdr:rowOff>
        </xdr:from>
        <xdr:to>
          <xdr:col>1</xdr:col>
          <xdr:colOff>3057525</xdr:colOff>
          <xdr:row>24</xdr:row>
          <xdr:rowOff>361950</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D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95250</xdr:rowOff>
        </xdr:from>
        <xdr:to>
          <xdr:col>1</xdr:col>
          <xdr:colOff>3057525</xdr:colOff>
          <xdr:row>25</xdr:row>
          <xdr:rowOff>361950</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D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D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D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D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D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D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D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D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D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D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D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D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D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D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D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D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D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D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D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D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D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D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D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D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D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D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1295400</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D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1295400</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D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1295400</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D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1295400</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D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1295400</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D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1295400</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D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1295400</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D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1295400</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D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1295400</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D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1295400</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D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933450</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D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933450</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D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933450</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D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933450</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D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933450</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D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933450</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D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933450</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D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933450</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D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933450</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D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933450</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D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D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D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D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D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D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D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D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D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D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D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D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D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D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D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D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D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D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D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D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D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D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D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D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D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D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D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D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D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D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D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D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D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D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D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D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D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D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D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D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D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1247775</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D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1247775</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D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1247775</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D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1247775</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D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1247775</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D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1247775</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D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1247775</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D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1247775</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D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1247775</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D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1247775</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D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866775</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D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866775</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D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6</xdr:row>
          <xdr:rowOff>76200</xdr:rowOff>
        </xdr:from>
        <xdr:to>
          <xdr:col>44</xdr:col>
          <xdr:colOff>857250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D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885825</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D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885825</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D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885825</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D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885825</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D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885825</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D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885825</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D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885825</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D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D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D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D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D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D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D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D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D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D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D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D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D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D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D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D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D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D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D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D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D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5%20Day%20Tools/SP34-2012lunch9-12_update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5%20Day%20Tools/SP34-2012lunch9-12updated_7da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5%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17" Type="http://schemas.openxmlformats.org/officeDocument/2006/relationships/ctrlProp" Target="../ctrlProps/ctrlProp1108.xml"/><Relationship Id="rId21" Type="http://schemas.openxmlformats.org/officeDocument/2006/relationships/ctrlProp" Target="../ctrlProps/ctrlProp1012.xml"/><Relationship Id="rId42" Type="http://schemas.openxmlformats.org/officeDocument/2006/relationships/ctrlProp" Target="../ctrlProps/ctrlProp1033.xml"/><Relationship Id="rId63" Type="http://schemas.openxmlformats.org/officeDocument/2006/relationships/ctrlProp" Target="../ctrlProps/ctrlProp1054.xml"/><Relationship Id="rId84" Type="http://schemas.openxmlformats.org/officeDocument/2006/relationships/ctrlProp" Target="../ctrlProps/ctrlProp1075.xml"/><Relationship Id="rId138" Type="http://schemas.openxmlformats.org/officeDocument/2006/relationships/ctrlProp" Target="../ctrlProps/ctrlProp1129.xml"/><Relationship Id="rId107" Type="http://schemas.openxmlformats.org/officeDocument/2006/relationships/ctrlProp" Target="../ctrlProps/ctrlProp1098.xml"/><Relationship Id="rId11" Type="http://schemas.openxmlformats.org/officeDocument/2006/relationships/ctrlProp" Target="../ctrlProps/ctrlProp1002.xml"/><Relationship Id="rId32" Type="http://schemas.openxmlformats.org/officeDocument/2006/relationships/ctrlProp" Target="../ctrlProps/ctrlProp1023.xml"/><Relationship Id="rId53" Type="http://schemas.openxmlformats.org/officeDocument/2006/relationships/ctrlProp" Target="../ctrlProps/ctrlProp1044.xml"/><Relationship Id="rId74" Type="http://schemas.openxmlformats.org/officeDocument/2006/relationships/ctrlProp" Target="../ctrlProps/ctrlProp1065.xml"/><Relationship Id="rId128" Type="http://schemas.openxmlformats.org/officeDocument/2006/relationships/ctrlProp" Target="../ctrlProps/ctrlProp1119.xml"/><Relationship Id="rId5" Type="http://schemas.openxmlformats.org/officeDocument/2006/relationships/ctrlProp" Target="../ctrlProps/ctrlProp996.xml"/><Relationship Id="rId90" Type="http://schemas.openxmlformats.org/officeDocument/2006/relationships/ctrlProp" Target="../ctrlProps/ctrlProp1081.xml"/><Relationship Id="rId95" Type="http://schemas.openxmlformats.org/officeDocument/2006/relationships/ctrlProp" Target="../ctrlProps/ctrlProp1086.xml"/><Relationship Id="rId22" Type="http://schemas.openxmlformats.org/officeDocument/2006/relationships/ctrlProp" Target="../ctrlProps/ctrlProp1013.xml"/><Relationship Id="rId27" Type="http://schemas.openxmlformats.org/officeDocument/2006/relationships/ctrlProp" Target="../ctrlProps/ctrlProp1018.xml"/><Relationship Id="rId43" Type="http://schemas.openxmlformats.org/officeDocument/2006/relationships/ctrlProp" Target="../ctrlProps/ctrlProp1034.xml"/><Relationship Id="rId48" Type="http://schemas.openxmlformats.org/officeDocument/2006/relationships/ctrlProp" Target="../ctrlProps/ctrlProp1039.xml"/><Relationship Id="rId64" Type="http://schemas.openxmlformats.org/officeDocument/2006/relationships/ctrlProp" Target="../ctrlProps/ctrlProp1055.xml"/><Relationship Id="rId69" Type="http://schemas.openxmlformats.org/officeDocument/2006/relationships/ctrlProp" Target="../ctrlProps/ctrlProp1060.xml"/><Relationship Id="rId113" Type="http://schemas.openxmlformats.org/officeDocument/2006/relationships/ctrlProp" Target="../ctrlProps/ctrlProp1104.xml"/><Relationship Id="rId118" Type="http://schemas.openxmlformats.org/officeDocument/2006/relationships/ctrlProp" Target="../ctrlProps/ctrlProp1109.xml"/><Relationship Id="rId134" Type="http://schemas.openxmlformats.org/officeDocument/2006/relationships/ctrlProp" Target="../ctrlProps/ctrlProp1125.xml"/><Relationship Id="rId139" Type="http://schemas.openxmlformats.org/officeDocument/2006/relationships/ctrlProp" Target="../ctrlProps/ctrlProp1130.xml"/><Relationship Id="rId80" Type="http://schemas.openxmlformats.org/officeDocument/2006/relationships/ctrlProp" Target="../ctrlProps/ctrlProp1071.xml"/><Relationship Id="rId85" Type="http://schemas.openxmlformats.org/officeDocument/2006/relationships/ctrlProp" Target="../ctrlProps/ctrlProp1076.xml"/><Relationship Id="rId12" Type="http://schemas.openxmlformats.org/officeDocument/2006/relationships/ctrlProp" Target="../ctrlProps/ctrlProp1003.xml"/><Relationship Id="rId17" Type="http://schemas.openxmlformats.org/officeDocument/2006/relationships/ctrlProp" Target="../ctrlProps/ctrlProp1008.xml"/><Relationship Id="rId33" Type="http://schemas.openxmlformats.org/officeDocument/2006/relationships/ctrlProp" Target="../ctrlProps/ctrlProp1024.xml"/><Relationship Id="rId38" Type="http://schemas.openxmlformats.org/officeDocument/2006/relationships/ctrlProp" Target="../ctrlProps/ctrlProp1029.xml"/><Relationship Id="rId59" Type="http://schemas.openxmlformats.org/officeDocument/2006/relationships/ctrlProp" Target="../ctrlProps/ctrlProp1050.xml"/><Relationship Id="rId103" Type="http://schemas.openxmlformats.org/officeDocument/2006/relationships/ctrlProp" Target="../ctrlProps/ctrlProp1094.xml"/><Relationship Id="rId108" Type="http://schemas.openxmlformats.org/officeDocument/2006/relationships/ctrlProp" Target="../ctrlProps/ctrlProp1099.xml"/><Relationship Id="rId124" Type="http://schemas.openxmlformats.org/officeDocument/2006/relationships/ctrlProp" Target="../ctrlProps/ctrlProp1115.xml"/><Relationship Id="rId129" Type="http://schemas.openxmlformats.org/officeDocument/2006/relationships/ctrlProp" Target="../ctrlProps/ctrlProp1120.xml"/><Relationship Id="rId54" Type="http://schemas.openxmlformats.org/officeDocument/2006/relationships/ctrlProp" Target="../ctrlProps/ctrlProp1045.xml"/><Relationship Id="rId70" Type="http://schemas.openxmlformats.org/officeDocument/2006/relationships/ctrlProp" Target="../ctrlProps/ctrlProp1061.xml"/><Relationship Id="rId75" Type="http://schemas.openxmlformats.org/officeDocument/2006/relationships/ctrlProp" Target="../ctrlProps/ctrlProp1066.xml"/><Relationship Id="rId91" Type="http://schemas.openxmlformats.org/officeDocument/2006/relationships/ctrlProp" Target="../ctrlProps/ctrlProp1082.xml"/><Relationship Id="rId96" Type="http://schemas.openxmlformats.org/officeDocument/2006/relationships/ctrlProp" Target="../ctrlProps/ctrlProp1087.xml"/><Relationship Id="rId140" Type="http://schemas.openxmlformats.org/officeDocument/2006/relationships/ctrlProp" Target="../ctrlProps/ctrlProp1131.xml"/><Relationship Id="rId145" Type="http://schemas.openxmlformats.org/officeDocument/2006/relationships/ctrlProp" Target="../ctrlProps/ctrlProp1136.xml"/><Relationship Id="rId1" Type="http://schemas.openxmlformats.org/officeDocument/2006/relationships/printerSettings" Target="../printerSettings/printerSettings13.bin"/><Relationship Id="rId6" Type="http://schemas.openxmlformats.org/officeDocument/2006/relationships/ctrlProp" Target="../ctrlProps/ctrlProp997.xml"/><Relationship Id="rId23" Type="http://schemas.openxmlformats.org/officeDocument/2006/relationships/ctrlProp" Target="../ctrlProps/ctrlProp1014.xml"/><Relationship Id="rId28" Type="http://schemas.openxmlformats.org/officeDocument/2006/relationships/ctrlProp" Target="../ctrlProps/ctrlProp1019.xml"/><Relationship Id="rId49" Type="http://schemas.openxmlformats.org/officeDocument/2006/relationships/ctrlProp" Target="../ctrlProps/ctrlProp1040.xml"/><Relationship Id="rId114" Type="http://schemas.openxmlformats.org/officeDocument/2006/relationships/ctrlProp" Target="../ctrlProps/ctrlProp1105.xml"/><Relationship Id="rId119" Type="http://schemas.openxmlformats.org/officeDocument/2006/relationships/ctrlProp" Target="../ctrlProps/ctrlProp1110.xml"/><Relationship Id="rId44" Type="http://schemas.openxmlformats.org/officeDocument/2006/relationships/ctrlProp" Target="../ctrlProps/ctrlProp1035.xml"/><Relationship Id="rId60" Type="http://schemas.openxmlformats.org/officeDocument/2006/relationships/ctrlProp" Target="../ctrlProps/ctrlProp1051.xml"/><Relationship Id="rId65" Type="http://schemas.openxmlformats.org/officeDocument/2006/relationships/ctrlProp" Target="../ctrlProps/ctrlProp1056.xml"/><Relationship Id="rId81" Type="http://schemas.openxmlformats.org/officeDocument/2006/relationships/ctrlProp" Target="../ctrlProps/ctrlProp1072.xml"/><Relationship Id="rId86" Type="http://schemas.openxmlformats.org/officeDocument/2006/relationships/ctrlProp" Target="../ctrlProps/ctrlProp1077.xml"/><Relationship Id="rId130" Type="http://schemas.openxmlformats.org/officeDocument/2006/relationships/ctrlProp" Target="../ctrlProps/ctrlProp1121.xml"/><Relationship Id="rId135" Type="http://schemas.openxmlformats.org/officeDocument/2006/relationships/ctrlProp" Target="../ctrlProps/ctrlProp1126.xml"/><Relationship Id="rId13" Type="http://schemas.openxmlformats.org/officeDocument/2006/relationships/ctrlProp" Target="../ctrlProps/ctrlProp1004.xml"/><Relationship Id="rId18" Type="http://schemas.openxmlformats.org/officeDocument/2006/relationships/ctrlProp" Target="../ctrlProps/ctrlProp1009.xml"/><Relationship Id="rId39" Type="http://schemas.openxmlformats.org/officeDocument/2006/relationships/ctrlProp" Target="../ctrlProps/ctrlProp1030.xml"/><Relationship Id="rId109" Type="http://schemas.openxmlformats.org/officeDocument/2006/relationships/ctrlProp" Target="../ctrlProps/ctrlProp1100.xml"/><Relationship Id="rId34" Type="http://schemas.openxmlformats.org/officeDocument/2006/relationships/ctrlProp" Target="../ctrlProps/ctrlProp1025.xml"/><Relationship Id="rId50" Type="http://schemas.openxmlformats.org/officeDocument/2006/relationships/ctrlProp" Target="../ctrlProps/ctrlProp1041.xml"/><Relationship Id="rId55" Type="http://schemas.openxmlformats.org/officeDocument/2006/relationships/ctrlProp" Target="../ctrlProps/ctrlProp1046.xml"/><Relationship Id="rId76" Type="http://schemas.openxmlformats.org/officeDocument/2006/relationships/ctrlProp" Target="../ctrlProps/ctrlProp1067.xml"/><Relationship Id="rId97" Type="http://schemas.openxmlformats.org/officeDocument/2006/relationships/ctrlProp" Target="../ctrlProps/ctrlProp1088.xml"/><Relationship Id="rId104" Type="http://schemas.openxmlformats.org/officeDocument/2006/relationships/ctrlProp" Target="../ctrlProps/ctrlProp1095.xml"/><Relationship Id="rId120" Type="http://schemas.openxmlformats.org/officeDocument/2006/relationships/ctrlProp" Target="../ctrlProps/ctrlProp1111.xml"/><Relationship Id="rId125" Type="http://schemas.openxmlformats.org/officeDocument/2006/relationships/ctrlProp" Target="../ctrlProps/ctrlProp1116.xml"/><Relationship Id="rId141" Type="http://schemas.openxmlformats.org/officeDocument/2006/relationships/ctrlProp" Target="../ctrlProps/ctrlProp1132.xml"/><Relationship Id="rId146" Type="http://schemas.openxmlformats.org/officeDocument/2006/relationships/ctrlProp" Target="../ctrlProps/ctrlProp1137.xml"/><Relationship Id="rId7" Type="http://schemas.openxmlformats.org/officeDocument/2006/relationships/ctrlProp" Target="../ctrlProps/ctrlProp998.xml"/><Relationship Id="rId71" Type="http://schemas.openxmlformats.org/officeDocument/2006/relationships/ctrlProp" Target="../ctrlProps/ctrlProp1062.xml"/><Relationship Id="rId92" Type="http://schemas.openxmlformats.org/officeDocument/2006/relationships/ctrlProp" Target="../ctrlProps/ctrlProp1083.xml"/><Relationship Id="rId2" Type="http://schemas.openxmlformats.org/officeDocument/2006/relationships/drawing" Target="../drawings/drawing9.xml"/><Relationship Id="rId29" Type="http://schemas.openxmlformats.org/officeDocument/2006/relationships/ctrlProp" Target="../ctrlProps/ctrlProp1020.xml"/><Relationship Id="rId24" Type="http://schemas.openxmlformats.org/officeDocument/2006/relationships/ctrlProp" Target="../ctrlProps/ctrlProp1015.xml"/><Relationship Id="rId40" Type="http://schemas.openxmlformats.org/officeDocument/2006/relationships/ctrlProp" Target="../ctrlProps/ctrlProp1031.xml"/><Relationship Id="rId45" Type="http://schemas.openxmlformats.org/officeDocument/2006/relationships/ctrlProp" Target="../ctrlProps/ctrlProp1036.xml"/><Relationship Id="rId66" Type="http://schemas.openxmlformats.org/officeDocument/2006/relationships/ctrlProp" Target="../ctrlProps/ctrlProp1057.xml"/><Relationship Id="rId87" Type="http://schemas.openxmlformats.org/officeDocument/2006/relationships/ctrlProp" Target="../ctrlProps/ctrlProp1078.xml"/><Relationship Id="rId110" Type="http://schemas.openxmlformats.org/officeDocument/2006/relationships/ctrlProp" Target="../ctrlProps/ctrlProp1101.xml"/><Relationship Id="rId115" Type="http://schemas.openxmlformats.org/officeDocument/2006/relationships/ctrlProp" Target="../ctrlProps/ctrlProp1106.xml"/><Relationship Id="rId131" Type="http://schemas.openxmlformats.org/officeDocument/2006/relationships/ctrlProp" Target="../ctrlProps/ctrlProp1122.xml"/><Relationship Id="rId136" Type="http://schemas.openxmlformats.org/officeDocument/2006/relationships/ctrlProp" Target="../ctrlProps/ctrlProp1127.xml"/><Relationship Id="rId61" Type="http://schemas.openxmlformats.org/officeDocument/2006/relationships/ctrlProp" Target="../ctrlProps/ctrlProp1052.xml"/><Relationship Id="rId82" Type="http://schemas.openxmlformats.org/officeDocument/2006/relationships/ctrlProp" Target="../ctrlProps/ctrlProp1073.xml"/><Relationship Id="rId19" Type="http://schemas.openxmlformats.org/officeDocument/2006/relationships/ctrlProp" Target="../ctrlProps/ctrlProp1010.xml"/><Relationship Id="rId14" Type="http://schemas.openxmlformats.org/officeDocument/2006/relationships/ctrlProp" Target="../ctrlProps/ctrlProp1005.xml"/><Relationship Id="rId30" Type="http://schemas.openxmlformats.org/officeDocument/2006/relationships/ctrlProp" Target="../ctrlProps/ctrlProp1021.xml"/><Relationship Id="rId35" Type="http://schemas.openxmlformats.org/officeDocument/2006/relationships/ctrlProp" Target="../ctrlProps/ctrlProp1026.xml"/><Relationship Id="rId56" Type="http://schemas.openxmlformats.org/officeDocument/2006/relationships/ctrlProp" Target="../ctrlProps/ctrlProp1047.xml"/><Relationship Id="rId77" Type="http://schemas.openxmlformats.org/officeDocument/2006/relationships/ctrlProp" Target="../ctrlProps/ctrlProp1068.xml"/><Relationship Id="rId100" Type="http://schemas.openxmlformats.org/officeDocument/2006/relationships/ctrlProp" Target="../ctrlProps/ctrlProp1091.xml"/><Relationship Id="rId105" Type="http://schemas.openxmlformats.org/officeDocument/2006/relationships/ctrlProp" Target="../ctrlProps/ctrlProp1096.xml"/><Relationship Id="rId126" Type="http://schemas.openxmlformats.org/officeDocument/2006/relationships/ctrlProp" Target="../ctrlProps/ctrlProp1117.xml"/><Relationship Id="rId147" Type="http://schemas.openxmlformats.org/officeDocument/2006/relationships/ctrlProp" Target="../ctrlProps/ctrlProp1138.xml"/><Relationship Id="rId8" Type="http://schemas.openxmlformats.org/officeDocument/2006/relationships/ctrlProp" Target="../ctrlProps/ctrlProp999.xml"/><Relationship Id="rId51" Type="http://schemas.openxmlformats.org/officeDocument/2006/relationships/ctrlProp" Target="../ctrlProps/ctrlProp1042.xml"/><Relationship Id="rId72" Type="http://schemas.openxmlformats.org/officeDocument/2006/relationships/ctrlProp" Target="../ctrlProps/ctrlProp1063.xml"/><Relationship Id="rId93" Type="http://schemas.openxmlformats.org/officeDocument/2006/relationships/ctrlProp" Target="../ctrlProps/ctrlProp1084.xml"/><Relationship Id="rId98" Type="http://schemas.openxmlformats.org/officeDocument/2006/relationships/ctrlProp" Target="../ctrlProps/ctrlProp1089.xml"/><Relationship Id="rId121" Type="http://schemas.openxmlformats.org/officeDocument/2006/relationships/ctrlProp" Target="../ctrlProps/ctrlProp1112.xml"/><Relationship Id="rId142" Type="http://schemas.openxmlformats.org/officeDocument/2006/relationships/ctrlProp" Target="../ctrlProps/ctrlProp1133.xml"/><Relationship Id="rId3" Type="http://schemas.openxmlformats.org/officeDocument/2006/relationships/vmlDrawing" Target="../drawings/vmlDrawing17.vml"/><Relationship Id="rId25" Type="http://schemas.openxmlformats.org/officeDocument/2006/relationships/ctrlProp" Target="../ctrlProps/ctrlProp1016.xml"/><Relationship Id="rId46" Type="http://schemas.openxmlformats.org/officeDocument/2006/relationships/ctrlProp" Target="../ctrlProps/ctrlProp1037.xml"/><Relationship Id="rId67" Type="http://schemas.openxmlformats.org/officeDocument/2006/relationships/ctrlProp" Target="../ctrlProps/ctrlProp1058.xml"/><Relationship Id="rId116" Type="http://schemas.openxmlformats.org/officeDocument/2006/relationships/ctrlProp" Target="../ctrlProps/ctrlProp1107.xml"/><Relationship Id="rId137" Type="http://schemas.openxmlformats.org/officeDocument/2006/relationships/ctrlProp" Target="../ctrlProps/ctrlProp1128.xml"/><Relationship Id="rId20" Type="http://schemas.openxmlformats.org/officeDocument/2006/relationships/ctrlProp" Target="../ctrlProps/ctrlProp1011.xml"/><Relationship Id="rId41" Type="http://schemas.openxmlformats.org/officeDocument/2006/relationships/ctrlProp" Target="../ctrlProps/ctrlProp1032.xml"/><Relationship Id="rId62" Type="http://schemas.openxmlformats.org/officeDocument/2006/relationships/ctrlProp" Target="../ctrlProps/ctrlProp1053.xml"/><Relationship Id="rId83" Type="http://schemas.openxmlformats.org/officeDocument/2006/relationships/ctrlProp" Target="../ctrlProps/ctrlProp1074.xml"/><Relationship Id="rId88" Type="http://schemas.openxmlformats.org/officeDocument/2006/relationships/ctrlProp" Target="../ctrlProps/ctrlProp1079.xml"/><Relationship Id="rId111" Type="http://schemas.openxmlformats.org/officeDocument/2006/relationships/ctrlProp" Target="../ctrlProps/ctrlProp1102.xml"/><Relationship Id="rId132" Type="http://schemas.openxmlformats.org/officeDocument/2006/relationships/ctrlProp" Target="../ctrlProps/ctrlProp1123.xml"/><Relationship Id="rId15" Type="http://schemas.openxmlformats.org/officeDocument/2006/relationships/ctrlProp" Target="../ctrlProps/ctrlProp1006.xml"/><Relationship Id="rId36" Type="http://schemas.openxmlformats.org/officeDocument/2006/relationships/ctrlProp" Target="../ctrlProps/ctrlProp1027.xml"/><Relationship Id="rId57" Type="http://schemas.openxmlformats.org/officeDocument/2006/relationships/ctrlProp" Target="../ctrlProps/ctrlProp1048.xml"/><Relationship Id="rId106" Type="http://schemas.openxmlformats.org/officeDocument/2006/relationships/ctrlProp" Target="../ctrlProps/ctrlProp1097.xml"/><Relationship Id="rId127" Type="http://schemas.openxmlformats.org/officeDocument/2006/relationships/ctrlProp" Target="../ctrlProps/ctrlProp1118.xml"/><Relationship Id="rId10" Type="http://schemas.openxmlformats.org/officeDocument/2006/relationships/ctrlProp" Target="../ctrlProps/ctrlProp1001.xml"/><Relationship Id="rId31" Type="http://schemas.openxmlformats.org/officeDocument/2006/relationships/ctrlProp" Target="../ctrlProps/ctrlProp1022.xml"/><Relationship Id="rId52" Type="http://schemas.openxmlformats.org/officeDocument/2006/relationships/ctrlProp" Target="../ctrlProps/ctrlProp1043.xml"/><Relationship Id="rId73" Type="http://schemas.openxmlformats.org/officeDocument/2006/relationships/ctrlProp" Target="../ctrlProps/ctrlProp1064.xml"/><Relationship Id="rId78" Type="http://schemas.openxmlformats.org/officeDocument/2006/relationships/ctrlProp" Target="../ctrlProps/ctrlProp1069.xml"/><Relationship Id="rId94" Type="http://schemas.openxmlformats.org/officeDocument/2006/relationships/ctrlProp" Target="../ctrlProps/ctrlProp1085.xml"/><Relationship Id="rId99" Type="http://schemas.openxmlformats.org/officeDocument/2006/relationships/ctrlProp" Target="../ctrlProps/ctrlProp1090.xml"/><Relationship Id="rId101" Type="http://schemas.openxmlformats.org/officeDocument/2006/relationships/ctrlProp" Target="../ctrlProps/ctrlProp1092.xml"/><Relationship Id="rId122" Type="http://schemas.openxmlformats.org/officeDocument/2006/relationships/ctrlProp" Target="../ctrlProps/ctrlProp1113.xml"/><Relationship Id="rId143" Type="http://schemas.openxmlformats.org/officeDocument/2006/relationships/ctrlProp" Target="../ctrlProps/ctrlProp1134.xml"/><Relationship Id="rId148" Type="http://schemas.openxmlformats.org/officeDocument/2006/relationships/ctrlProp" Target="../ctrlProps/ctrlProp1139.xml"/><Relationship Id="rId4" Type="http://schemas.openxmlformats.org/officeDocument/2006/relationships/ctrlProp" Target="../ctrlProps/ctrlProp995.xml"/><Relationship Id="rId9" Type="http://schemas.openxmlformats.org/officeDocument/2006/relationships/ctrlProp" Target="../ctrlProps/ctrlProp1000.xml"/><Relationship Id="rId26" Type="http://schemas.openxmlformats.org/officeDocument/2006/relationships/ctrlProp" Target="../ctrlProps/ctrlProp1017.xml"/><Relationship Id="rId47" Type="http://schemas.openxmlformats.org/officeDocument/2006/relationships/ctrlProp" Target="../ctrlProps/ctrlProp1038.xml"/><Relationship Id="rId68" Type="http://schemas.openxmlformats.org/officeDocument/2006/relationships/ctrlProp" Target="../ctrlProps/ctrlProp1059.xml"/><Relationship Id="rId89" Type="http://schemas.openxmlformats.org/officeDocument/2006/relationships/ctrlProp" Target="../ctrlProps/ctrlProp1080.xml"/><Relationship Id="rId112" Type="http://schemas.openxmlformats.org/officeDocument/2006/relationships/ctrlProp" Target="../ctrlProps/ctrlProp1103.xml"/><Relationship Id="rId133" Type="http://schemas.openxmlformats.org/officeDocument/2006/relationships/ctrlProp" Target="../ctrlProps/ctrlProp1124.xml"/><Relationship Id="rId16" Type="http://schemas.openxmlformats.org/officeDocument/2006/relationships/ctrlProp" Target="../ctrlProps/ctrlProp1007.xml"/><Relationship Id="rId37" Type="http://schemas.openxmlformats.org/officeDocument/2006/relationships/ctrlProp" Target="../ctrlProps/ctrlProp1028.xml"/><Relationship Id="rId58" Type="http://schemas.openxmlformats.org/officeDocument/2006/relationships/ctrlProp" Target="../ctrlProps/ctrlProp1049.xml"/><Relationship Id="rId79" Type="http://schemas.openxmlformats.org/officeDocument/2006/relationships/ctrlProp" Target="../ctrlProps/ctrlProp1070.xml"/><Relationship Id="rId102" Type="http://schemas.openxmlformats.org/officeDocument/2006/relationships/ctrlProp" Target="../ctrlProps/ctrlProp1093.xml"/><Relationship Id="rId123" Type="http://schemas.openxmlformats.org/officeDocument/2006/relationships/ctrlProp" Target="../ctrlProps/ctrlProp1114.xml"/><Relationship Id="rId144" Type="http://schemas.openxmlformats.org/officeDocument/2006/relationships/ctrlProp" Target="../ctrlProps/ctrlProp1135.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6" Type="http://schemas.openxmlformats.org/officeDocument/2006/relationships/ctrlProp" Target="../ctrlProps/ctrlProp1161.xml"/><Relationship Id="rId21" Type="http://schemas.openxmlformats.org/officeDocument/2006/relationships/ctrlProp" Target="../ctrlProps/ctrlProp1156.xml"/><Relationship Id="rId34" Type="http://schemas.openxmlformats.org/officeDocument/2006/relationships/ctrlProp" Target="../ctrlProps/ctrlProp1169.xml"/><Relationship Id="rId42" Type="http://schemas.openxmlformats.org/officeDocument/2006/relationships/ctrlProp" Target="../ctrlProps/ctrlProp1177.xml"/><Relationship Id="rId47" Type="http://schemas.openxmlformats.org/officeDocument/2006/relationships/ctrlProp" Target="../ctrlProps/ctrlProp1182.xml"/><Relationship Id="rId50" Type="http://schemas.openxmlformats.org/officeDocument/2006/relationships/ctrlProp" Target="../ctrlProps/ctrlProp1185.xml"/><Relationship Id="rId55" Type="http://schemas.openxmlformats.org/officeDocument/2006/relationships/ctrlProp" Target="../ctrlProps/ctrlProp1190.xml"/><Relationship Id="rId63" Type="http://schemas.openxmlformats.org/officeDocument/2006/relationships/ctrlProp" Target="../ctrlProps/ctrlProp1198.xml"/><Relationship Id="rId7" Type="http://schemas.openxmlformats.org/officeDocument/2006/relationships/ctrlProp" Target="../ctrlProps/ctrlProp1142.xml"/><Relationship Id="rId2" Type="http://schemas.openxmlformats.org/officeDocument/2006/relationships/drawing" Target="../drawings/drawing11.xml"/><Relationship Id="rId16" Type="http://schemas.openxmlformats.org/officeDocument/2006/relationships/ctrlProp" Target="../ctrlProps/ctrlProp1151.xml"/><Relationship Id="rId29" Type="http://schemas.openxmlformats.org/officeDocument/2006/relationships/ctrlProp" Target="../ctrlProps/ctrlProp1164.xml"/><Relationship Id="rId11" Type="http://schemas.openxmlformats.org/officeDocument/2006/relationships/ctrlProp" Target="../ctrlProps/ctrlProp1146.xml"/><Relationship Id="rId24" Type="http://schemas.openxmlformats.org/officeDocument/2006/relationships/ctrlProp" Target="../ctrlProps/ctrlProp1159.xml"/><Relationship Id="rId32" Type="http://schemas.openxmlformats.org/officeDocument/2006/relationships/ctrlProp" Target="../ctrlProps/ctrlProp1167.xml"/><Relationship Id="rId37" Type="http://schemas.openxmlformats.org/officeDocument/2006/relationships/ctrlProp" Target="../ctrlProps/ctrlProp1172.xml"/><Relationship Id="rId40" Type="http://schemas.openxmlformats.org/officeDocument/2006/relationships/ctrlProp" Target="../ctrlProps/ctrlProp1175.xml"/><Relationship Id="rId45" Type="http://schemas.openxmlformats.org/officeDocument/2006/relationships/ctrlProp" Target="../ctrlProps/ctrlProp1180.xml"/><Relationship Id="rId53" Type="http://schemas.openxmlformats.org/officeDocument/2006/relationships/ctrlProp" Target="../ctrlProps/ctrlProp1188.xml"/><Relationship Id="rId58" Type="http://schemas.openxmlformats.org/officeDocument/2006/relationships/ctrlProp" Target="../ctrlProps/ctrlProp1193.xml"/><Relationship Id="rId66" Type="http://schemas.openxmlformats.org/officeDocument/2006/relationships/ctrlProp" Target="../ctrlProps/ctrlProp1201.xml"/><Relationship Id="rId5" Type="http://schemas.openxmlformats.org/officeDocument/2006/relationships/ctrlProp" Target="../ctrlProps/ctrlProp1140.xml"/><Relationship Id="rId61" Type="http://schemas.openxmlformats.org/officeDocument/2006/relationships/ctrlProp" Target="../ctrlProps/ctrlProp1196.xml"/><Relationship Id="rId19" Type="http://schemas.openxmlformats.org/officeDocument/2006/relationships/ctrlProp" Target="../ctrlProps/ctrlProp1154.xml"/><Relationship Id="rId14" Type="http://schemas.openxmlformats.org/officeDocument/2006/relationships/ctrlProp" Target="../ctrlProps/ctrlProp1149.xml"/><Relationship Id="rId22" Type="http://schemas.openxmlformats.org/officeDocument/2006/relationships/ctrlProp" Target="../ctrlProps/ctrlProp1157.xml"/><Relationship Id="rId27" Type="http://schemas.openxmlformats.org/officeDocument/2006/relationships/ctrlProp" Target="../ctrlProps/ctrlProp1162.xml"/><Relationship Id="rId30" Type="http://schemas.openxmlformats.org/officeDocument/2006/relationships/ctrlProp" Target="../ctrlProps/ctrlProp1165.xml"/><Relationship Id="rId35" Type="http://schemas.openxmlformats.org/officeDocument/2006/relationships/ctrlProp" Target="../ctrlProps/ctrlProp1170.xml"/><Relationship Id="rId43" Type="http://schemas.openxmlformats.org/officeDocument/2006/relationships/ctrlProp" Target="../ctrlProps/ctrlProp1178.xml"/><Relationship Id="rId48" Type="http://schemas.openxmlformats.org/officeDocument/2006/relationships/ctrlProp" Target="../ctrlProps/ctrlProp1183.xml"/><Relationship Id="rId56" Type="http://schemas.openxmlformats.org/officeDocument/2006/relationships/ctrlProp" Target="../ctrlProps/ctrlProp1191.xml"/><Relationship Id="rId64" Type="http://schemas.openxmlformats.org/officeDocument/2006/relationships/ctrlProp" Target="../ctrlProps/ctrlProp1199.xml"/><Relationship Id="rId8" Type="http://schemas.openxmlformats.org/officeDocument/2006/relationships/ctrlProp" Target="../ctrlProps/ctrlProp1143.xml"/><Relationship Id="rId51" Type="http://schemas.openxmlformats.org/officeDocument/2006/relationships/ctrlProp" Target="../ctrlProps/ctrlProp1186.xml"/><Relationship Id="rId3" Type="http://schemas.openxmlformats.org/officeDocument/2006/relationships/vmlDrawing" Target="../drawings/vmlDrawing19.vml"/><Relationship Id="rId12" Type="http://schemas.openxmlformats.org/officeDocument/2006/relationships/ctrlProp" Target="../ctrlProps/ctrlProp1147.xml"/><Relationship Id="rId17" Type="http://schemas.openxmlformats.org/officeDocument/2006/relationships/ctrlProp" Target="../ctrlProps/ctrlProp1152.xml"/><Relationship Id="rId25" Type="http://schemas.openxmlformats.org/officeDocument/2006/relationships/ctrlProp" Target="../ctrlProps/ctrlProp1160.xml"/><Relationship Id="rId33" Type="http://schemas.openxmlformats.org/officeDocument/2006/relationships/ctrlProp" Target="../ctrlProps/ctrlProp1168.xml"/><Relationship Id="rId38" Type="http://schemas.openxmlformats.org/officeDocument/2006/relationships/ctrlProp" Target="../ctrlProps/ctrlProp1173.xml"/><Relationship Id="rId46" Type="http://schemas.openxmlformats.org/officeDocument/2006/relationships/ctrlProp" Target="../ctrlProps/ctrlProp1181.xml"/><Relationship Id="rId59" Type="http://schemas.openxmlformats.org/officeDocument/2006/relationships/ctrlProp" Target="../ctrlProps/ctrlProp1194.xml"/><Relationship Id="rId20" Type="http://schemas.openxmlformats.org/officeDocument/2006/relationships/ctrlProp" Target="../ctrlProps/ctrlProp1155.xml"/><Relationship Id="rId41" Type="http://schemas.openxmlformats.org/officeDocument/2006/relationships/ctrlProp" Target="../ctrlProps/ctrlProp1176.xml"/><Relationship Id="rId54" Type="http://schemas.openxmlformats.org/officeDocument/2006/relationships/ctrlProp" Target="../ctrlProps/ctrlProp1189.xml"/><Relationship Id="rId62" Type="http://schemas.openxmlformats.org/officeDocument/2006/relationships/ctrlProp" Target="../ctrlProps/ctrlProp1197.xml"/><Relationship Id="rId1" Type="http://schemas.openxmlformats.org/officeDocument/2006/relationships/printerSettings" Target="../printerSettings/printerSettings15.bin"/><Relationship Id="rId6" Type="http://schemas.openxmlformats.org/officeDocument/2006/relationships/ctrlProp" Target="../ctrlProps/ctrlProp1141.xml"/><Relationship Id="rId15" Type="http://schemas.openxmlformats.org/officeDocument/2006/relationships/ctrlProp" Target="../ctrlProps/ctrlProp1150.xml"/><Relationship Id="rId23" Type="http://schemas.openxmlformats.org/officeDocument/2006/relationships/ctrlProp" Target="../ctrlProps/ctrlProp1158.xml"/><Relationship Id="rId28" Type="http://schemas.openxmlformats.org/officeDocument/2006/relationships/ctrlProp" Target="../ctrlProps/ctrlProp1163.xml"/><Relationship Id="rId36" Type="http://schemas.openxmlformats.org/officeDocument/2006/relationships/ctrlProp" Target="../ctrlProps/ctrlProp1171.xml"/><Relationship Id="rId49" Type="http://schemas.openxmlformats.org/officeDocument/2006/relationships/ctrlProp" Target="../ctrlProps/ctrlProp1184.xml"/><Relationship Id="rId57" Type="http://schemas.openxmlformats.org/officeDocument/2006/relationships/ctrlProp" Target="../ctrlProps/ctrlProp1192.xml"/><Relationship Id="rId10" Type="http://schemas.openxmlformats.org/officeDocument/2006/relationships/ctrlProp" Target="../ctrlProps/ctrlProp1145.xml"/><Relationship Id="rId31" Type="http://schemas.openxmlformats.org/officeDocument/2006/relationships/ctrlProp" Target="../ctrlProps/ctrlProp1166.xml"/><Relationship Id="rId44" Type="http://schemas.openxmlformats.org/officeDocument/2006/relationships/ctrlProp" Target="../ctrlProps/ctrlProp1179.xml"/><Relationship Id="rId52" Type="http://schemas.openxmlformats.org/officeDocument/2006/relationships/ctrlProp" Target="../ctrlProps/ctrlProp1187.xml"/><Relationship Id="rId60" Type="http://schemas.openxmlformats.org/officeDocument/2006/relationships/ctrlProp" Target="../ctrlProps/ctrlProp1195.xml"/><Relationship Id="rId65" Type="http://schemas.openxmlformats.org/officeDocument/2006/relationships/ctrlProp" Target="../ctrlProps/ctrlProp1200.xml"/><Relationship Id="rId4" Type="http://schemas.openxmlformats.org/officeDocument/2006/relationships/vmlDrawing" Target="../drawings/vmlDrawing20.vml"/><Relationship Id="rId9" Type="http://schemas.openxmlformats.org/officeDocument/2006/relationships/ctrlProp" Target="../ctrlProps/ctrlProp1144.xml"/><Relationship Id="rId13" Type="http://schemas.openxmlformats.org/officeDocument/2006/relationships/ctrlProp" Target="../ctrlProps/ctrlProp1148.xml"/><Relationship Id="rId18" Type="http://schemas.openxmlformats.org/officeDocument/2006/relationships/ctrlProp" Target="../ctrlProps/ctrlProp1153.xml"/><Relationship Id="rId39" Type="http://schemas.openxmlformats.org/officeDocument/2006/relationships/ctrlProp" Target="../ctrlProps/ctrlProp1174.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odbuyingguide.fns.usda.gov/" TargetMode="External"/><Relationship Id="rId1" Type="http://schemas.openxmlformats.org/officeDocument/2006/relationships/hyperlink" Target="https://www.fns.usda.gov/tn/food-buying-guide-for-child-nutrition-program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0</v>
      </c>
      <c r="I2" t="s">
        <v>1</v>
      </c>
    </row>
    <row r="3" spans="1:9" x14ac:dyDescent="0.25">
      <c r="A3" s="1">
        <v>0.25</v>
      </c>
      <c r="C3" s="1">
        <v>0.5</v>
      </c>
      <c r="D3" s="1">
        <v>0.25</v>
      </c>
      <c r="F3" t="s">
        <v>2</v>
      </c>
      <c r="I3" t="s">
        <v>3</v>
      </c>
    </row>
    <row r="4" spans="1:9" x14ac:dyDescent="0.25">
      <c r="A4" s="1">
        <v>0.375</v>
      </c>
      <c r="C4" s="1">
        <v>0.75</v>
      </c>
      <c r="D4" s="1">
        <v>0.375</v>
      </c>
      <c r="I4" t="s">
        <v>4</v>
      </c>
    </row>
    <row r="5" spans="1:9" x14ac:dyDescent="0.25">
      <c r="A5" s="1">
        <v>0.5</v>
      </c>
      <c r="C5" s="1">
        <v>1</v>
      </c>
      <c r="D5" s="1">
        <v>0.5</v>
      </c>
      <c r="I5" t="s">
        <v>5</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R5" sqref="R5:R6"/>
      <selection pane="bottomLeft" activeCell="D7" sqref="D7"/>
    </sheetView>
  </sheetViews>
  <sheetFormatPr defaultRowHeight="15" x14ac:dyDescent="0.25"/>
  <cols>
    <col min="1" max="2" width="5.28515625" style="66" hidden="1" customWidth="1"/>
    <col min="3" max="3" width="3.42578125" style="66"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66" hidden="1" customWidth="1"/>
  </cols>
  <sheetData>
    <row r="1" spans="1:57" ht="40.5" customHeight="1" thickBot="1" x14ac:dyDescent="0.3">
      <c r="C1" s="785" t="s">
        <v>363</v>
      </c>
      <c r="D1" s="786"/>
      <c r="E1" s="786"/>
      <c r="F1" s="786"/>
      <c r="G1" s="786"/>
      <c r="H1" s="786"/>
      <c r="I1" s="786"/>
      <c r="J1" s="786"/>
      <c r="K1" s="786"/>
      <c r="L1" s="786"/>
      <c r="M1" s="786"/>
      <c r="N1" s="786"/>
      <c r="O1" s="786"/>
      <c r="P1" s="786"/>
      <c r="Q1" s="786"/>
      <c r="R1" s="786"/>
      <c r="S1" s="279"/>
      <c r="T1" s="814" t="s">
        <v>283</v>
      </c>
      <c r="U1" s="814"/>
      <c r="V1" s="814"/>
      <c r="W1" s="814"/>
      <c r="X1" s="814"/>
      <c r="Y1" s="814"/>
      <c r="Z1" s="814"/>
      <c r="AA1" s="279"/>
      <c r="AB1" s="786" t="s">
        <v>364</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31" t="s">
        <v>285</v>
      </c>
      <c r="E2" s="831"/>
      <c r="F2" s="831"/>
      <c r="G2" s="831"/>
      <c r="H2" s="831"/>
      <c r="I2" s="831"/>
      <c r="J2" s="831"/>
      <c r="K2" s="831"/>
      <c r="L2" s="831"/>
      <c r="M2" s="831"/>
      <c r="N2" s="831"/>
      <c r="O2" s="831"/>
      <c r="P2" s="831"/>
      <c r="Q2" s="831"/>
      <c r="R2" s="831"/>
      <c r="S2" s="424"/>
      <c r="T2" s="816" t="s">
        <v>250</v>
      </c>
      <c r="U2" s="816"/>
      <c r="V2" s="816"/>
      <c r="Y2" s="835" t="s">
        <v>286</v>
      </c>
      <c r="Z2" s="835"/>
      <c r="AB2" s="970" t="s">
        <v>365</v>
      </c>
      <c r="AC2" s="971"/>
      <c r="AD2" s="971"/>
      <c r="AE2" s="971"/>
      <c r="AF2" s="971"/>
      <c r="AG2" s="971"/>
      <c r="AH2" s="971"/>
      <c r="AI2" s="971"/>
      <c r="AJ2" s="971"/>
      <c r="AK2" s="971"/>
      <c r="AL2" s="971"/>
      <c r="AM2" s="971"/>
      <c r="AN2" s="971"/>
      <c r="AO2" s="971"/>
      <c r="AP2" s="971"/>
      <c r="AQ2" s="971"/>
      <c r="AR2" s="971"/>
      <c r="AS2" s="971"/>
      <c r="AT2" s="971"/>
      <c r="AU2" s="971"/>
      <c r="AV2" s="971"/>
      <c r="AW2" s="971"/>
      <c r="AX2" s="420"/>
      <c r="AY2" s="420"/>
      <c r="AZ2" s="851" t="s">
        <v>288</v>
      </c>
      <c r="BA2" s="852"/>
      <c r="BB2" s="852"/>
      <c r="BC2" s="852"/>
      <c r="BD2" s="852"/>
    </row>
    <row r="3" spans="1:57" ht="24" customHeight="1" thickBot="1" x14ac:dyDescent="0.35">
      <c r="C3" s="843" t="s">
        <v>366</v>
      </c>
      <c r="D3" s="844"/>
      <c r="E3" s="844"/>
      <c r="F3" s="844"/>
      <c r="G3" s="844"/>
      <c r="H3" s="844"/>
      <c r="I3" s="844"/>
      <c r="J3" s="844"/>
      <c r="K3" s="844"/>
      <c r="L3" s="844"/>
      <c r="M3" s="844"/>
      <c r="N3" s="844"/>
      <c r="O3" s="844"/>
      <c r="P3" s="844"/>
      <c r="Q3" s="844"/>
      <c r="R3" s="844"/>
      <c r="S3" s="844"/>
      <c r="T3" s="844"/>
      <c r="U3" s="844"/>
      <c r="V3" s="844"/>
      <c r="W3" s="844"/>
      <c r="X3" s="844"/>
      <c r="Y3" s="844"/>
      <c r="Z3" s="845"/>
      <c r="AB3" s="826" t="s">
        <v>367</v>
      </c>
      <c r="AC3" s="827"/>
      <c r="AD3" s="827"/>
      <c r="AE3" s="827"/>
      <c r="AF3" s="827"/>
      <c r="AG3" s="827"/>
      <c r="AH3" s="827"/>
      <c r="AI3" s="827"/>
      <c r="AJ3" s="827"/>
      <c r="AK3" s="827"/>
      <c r="AL3" s="827"/>
      <c r="AM3" s="827"/>
      <c r="AN3" s="827"/>
      <c r="AO3" s="399"/>
      <c r="AP3" s="399"/>
      <c r="AQ3" s="399"/>
      <c r="AR3" s="399" t="b">
        <v>0</v>
      </c>
      <c r="AS3" s="399"/>
      <c r="AT3" s="399"/>
      <c r="AU3" s="399"/>
      <c r="AV3" s="399"/>
      <c r="AW3" s="399"/>
      <c r="AX3" s="399"/>
      <c r="AY3" s="399"/>
      <c r="AZ3" s="399"/>
      <c r="BA3" s="399"/>
      <c r="BB3" s="399"/>
      <c r="BC3" s="400"/>
    </row>
    <row r="4" spans="1:57" ht="60.75" customHeight="1" thickBot="1" x14ac:dyDescent="0.3">
      <c r="C4" s="817" t="s">
        <v>291</v>
      </c>
      <c r="D4" s="818"/>
      <c r="E4" s="862" t="s">
        <v>292</v>
      </c>
      <c r="F4" s="863"/>
      <c r="G4" s="720" t="s">
        <v>293</v>
      </c>
      <c r="H4" s="898"/>
      <c r="I4" s="898"/>
      <c r="J4" s="899"/>
      <c r="K4" s="846" t="s">
        <v>294</v>
      </c>
      <c r="L4" s="847"/>
      <c r="M4" s="848"/>
      <c r="N4" s="880" t="s">
        <v>295</v>
      </c>
      <c r="O4" s="881"/>
      <c r="P4" s="882"/>
      <c r="Q4" s="832" t="s">
        <v>296</v>
      </c>
      <c r="R4" s="833"/>
      <c r="S4" s="823" t="s">
        <v>368</v>
      </c>
      <c r="T4" s="824"/>
      <c r="U4" s="824"/>
      <c r="V4" s="824"/>
      <c r="W4" s="824"/>
      <c r="X4" s="824"/>
      <c r="Y4" s="824"/>
      <c r="Z4" s="825"/>
      <c r="AB4" s="828" t="s">
        <v>369</v>
      </c>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829"/>
      <c r="BA4" s="829"/>
      <c r="BB4" s="829"/>
      <c r="BC4" s="830"/>
      <c r="BD4" s="66" t="s">
        <v>270</v>
      </c>
      <c r="BE4" s="66" t="s">
        <v>271</v>
      </c>
    </row>
    <row r="5" spans="1:57" ht="34.5" customHeight="1" x14ac:dyDescent="0.25">
      <c r="C5" s="819"/>
      <c r="D5" s="820"/>
      <c r="E5" s="864" t="s">
        <v>299</v>
      </c>
      <c r="F5" s="866" t="s">
        <v>300</v>
      </c>
      <c r="G5" s="853" t="s">
        <v>301</v>
      </c>
      <c r="H5" s="868" t="s">
        <v>302</v>
      </c>
      <c r="I5" s="870" t="s">
        <v>303</v>
      </c>
      <c r="J5" s="878" t="s">
        <v>304</v>
      </c>
      <c r="K5" s="722" t="s">
        <v>305</v>
      </c>
      <c r="L5" s="811" t="s">
        <v>306</v>
      </c>
      <c r="M5" s="708" t="s">
        <v>307</v>
      </c>
      <c r="N5" s="696" t="s">
        <v>308</v>
      </c>
      <c r="O5" s="811" t="s">
        <v>309</v>
      </c>
      <c r="P5" s="896" t="s">
        <v>310</v>
      </c>
      <c r="Q5" s="837" t="s">
        <v>311</v>
      </c>
      <c r="R5" s="866" t="s">
        <v>312</v>
      </c>
      <c r="S5" s="839" t="s">
        <v>313</v>
      </c>
      <c r="T5" s="840"/>
      <c r="U5" s="840"/>
      <c r="V5" s="840"/>
      <c r="W5" s="66"/>
      <c r="X5" s="66" t="b">
        <v>0</v>
      </c>
      <c r="Y5" s="77"/>
      <c r="Z5" s="859" t="str">
        <f>IF(AND(X5=FALSE,X6=FALSE,X7=FALSE,X8=FALSE),"",IF(AND(X5=TRUE,X6=TRUE),"Yes",IF(AND(X5=TRUE,X7=TRUE),"Yes",IF(AND(X6=TRUE,X7=TRUE),"Yes",IF(AND(X5=TRUE,X8=TRUE),"Yes",IF(AND(X7=TRUE,X8=TRUE),"Yes","No"))))))</f>
        <v/>
      </c>
      <c r="AB5" s="815" t="s">
        <v>370</v>
      </c>
      <c r="AC5" s="396"/>
      <c r="AD5" s="396"/>
      <c r="AE5" s="836" t="s">
        <v>252</v>
      </c>
      <c r="AF5" s="397"/>
      <c r="AG5" s="397"/>
      <c r="AH5" s="842" t="s">
        <v>371</v>
      </c>
      <c r="AI5" s="621"/>
      <c r="AJ5" s="621"/>
      <c r="AK5" s="842" t="s">
        <v>252</v>
      </c>
      <c r="AL5" s="397"/>
      <c r="AM5" s="397"/>
      <c r="AN5" s="810" t="s">
        <v>372</v>
      </c>
      <c r="AO5" s="620"/>
      <c r="AP5" s="620"/>
      <c r="AQ5" s="810" t="s">
        <v>252</v>
      </c>
      <c r="AR5" s="397"/>
      <c r="AS5" s="397"/>
      <c r="AT5" s="855" t="s">
        <v>373</v>
      </c>
      <c r="AU5" s="622"/>
      <c r="AV5" s="622"/>
      <c r="AW5" s="855" t="s">
        <v>252</v>
      </c>
      <c r="AX5" s="397"/>
      <c r="AY5" s="397"/>
      <c r="AZ5" s="957" t="s">
        <v>374</v>
      </c>
      <c r="BA5" s="624"/>
      <c r="BB5" s="398"/>
      <c r="BC5" s="841" t="s">
        <v>252</v>
      </c>
      <c r="BD5" s="813">
        <v>1</v>
      </c>
      <c r="BE5" s="813">
        <f>INDEX(Cups,BD5)</f>
        <v>0</v>
      </c>
    </row>
    <row r="6" spans="1:57" ht="44.25" customHeight="1" thickBot="1" x14ac:dyDescent="0.3">
      <c r="C6" s="821"/>
      <c r="D6" s="822"/>
      <c r="E6" s="865"/>
      <c r="F6" s="867"/>
      <c r="G6" s="854"/>
      <c r="H6" s="869"/>
      <c r="I6" s="871"/>
      <c r="J6" s="879"/>
      <c r="K6" s="723"/>
      <c r="L6" s="812"/>
      <c r="M6" s="709"/>
      <c r="N6" s="834"/>
      <c r="O6" s="812"/>
      <c r="P6" s="897"/>
      <c r="Q6" s="838"/>
      <c r="R6" s="867"/>
      <c r="S6" s="839" t="s">
        <v>319</v>
      </c>
      <c r="T6" s="840"/>
      <c r="U6" s="840"/>
      <c r="V6" s="840"/>
      <c r="W6" s="66"/>
      <c r="X6" s="66" t="b">
        <v>0</v>
      </c>
      <c r="Y6" s="77"/>
      <c r="Z6" s="860"/>
      <c r="AB6" s="793"/>
      <c r="AC6" s="304" t="s">
        <v>257</v>
      </c>
      <c r="AD6" s="304"/>
      <c r="AE6" s="776"/>
      <c r="AF6" s="249" t="s">
        <v>258</v>
      </c>
      <c r="AG6" s="249" t="s">
        <v>259</v>
      </c>
      <c r="AH6" s="778"/>
      <c r="AI6" s="619" t="s">
        <v>260</v>
      </c>
      <c r="AJ6" s="619"/>
      <c r="AK6" s="778"/>
      <c r="AL6" s="249" t="s">
        <v>261</v>
      </c>
      <c r="AM6" s="249" t="s">
        <v>262</v>
      </c>
      <c r="AN6" s="765"/>
      <c r="AO6" s="613" t="s">
        <v>263</v>
      </c>
      <c r="AP6" s="613"/>
      <c r="AQ6" s="765"/>
      <c r="AR6" s="249" t="s">
        <v>264</v>
      </c>
      <c r="AS6" s="249" t="s">
        <v>265</v>
      </c>
      <c r="AT6" s="767"/>
      <c r="AU6" s="615" t="s">
        <v>266</v>
      </c>
      <c r="AV6" s="615"/>
      <c r="AW6" s="767"/>
      <c r="AX6" s="249" t="s">
        <v>267</v>
      </c>
      <c r="AY6" s="249" t="s">
        <v>268</v>
      </c>
      <c r="AZ6" s="769"/>
      <c r="BA6" s="617" t="s">
        <v>269</v>
      </c>
      <c r="BB6" s="250"/>
      <c r="BC6" s="771"/>
      <c r="BD6" s="813"/>
      <c r="BE6" s="813"/>
    </row>
    <row r="7" spans="1:57" ht="34.5" customHeight="1" x14ac:dyDescent="0.25">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39" t="s">
        <v>320</v>
      </c>
      <c r="T7" s="840"/>
      <c r="U7" s="840"/>
      <c r="V7" s="840"/>
      <c r="W7" s="66"/>
      <c r="X7" s="66" t="b">
        <v>0</v>
      </c>
      <c r="Y7" s="77"/>
      <c r="Z7" s="860"/>
      <c r="AB7" s="894" t="s">
        <v>375</v>
      </c>
      <c r="AC7" s="890"/>
      <c r="AD7" s="890"/>
      <c r="AE7" s="892"/>
      <c r="AF7" s="856">
        <v>1</v>
      </c>
      <c r="AG7" s="858">
        <f>INDEX(Cups,AF7)</f>
        <v>0</v>
      </c>
      <c r="AH7" s="886" t="s">
        <v>376</v>
      </c>
      <c r="AI7" s="888"/>
      <c r="AJ7" s="888"/>
      <c r="AK7" s="886"/>
      <c r="AL7" s="856">
        <v>1</v>
      </c>
      <c r="AM7" s="858">
        <f>INDEX(Cups,AL7)</f>
        <v>0</v>
      </c>
      <c r="AN7" s="872" t="s">
        <v>377</v>
      </c>
      <c r="AO7" s="876"/>
      <c r="AP7" s="876"/>
      <c r="AQ7" s="872"/>
      <c r="AR7" s="856">
        <v>1</v>
      </c>
      <c r="AS7" s="858">
        <f>INDEX(Cups,AR7)</f>
        <v>0</v>
      </c>
      <c r="AT7" s="874" t="s">
        <v>378</v>
      </c>
      <c r="AU7" s="955"/>
      <c r="AV7" s="955"/>
      <c r="AW7" s="955"/>
      <c r="AX7" s="856">
        <v>1</v>
      </c>
      <c r="AY7" s="858">
        <f>INDEX(Cups,AX7)</f>
        <v>0</v>
      </c>
      <c r="AZ7" s="965" t="s">
        <v>379</v>
      </c>
      <c r="BA7" s="961"/>
      <c r="BB7" s="961"/>
      <c r="BC7" s="963"/>
    </row>
    <row r="8" spans="1:57" ht="33.75" customHeight="1" thickBot="1" x14ac:dyDescent="0.3">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39" t="s">
        <v>326</v>
      </c>
      <c r="T8" s="840"/>
      <c r="U8" s="840"/>
      <c r="V8" s="840"/>
      <c r="W8" s="66"/>
      <c r="X8" s="66" t="b">
        <v>0</v>
      </c>
      <c r="Y8" s="77"/>
      <c r="Z8" s="861"/>
      <c r="AB8" s="895"/>
      <c r="AC8" s="891"/>
      <c r="AD8" s="891"/>
      <c r="AE8" s="893"/>
      <c r="AF8" s="857"/>
      <c r="AG8" s="857"/>
      <c r="AH8" s="887"/>
      <c r="AI8" s="889"/>
      <c r="AJ8" s="889"/>
      <c r="AK8" s="887"/>
      <c r="AL8" s="857"/>
      <c r="AM8" s="857"/>
      <c r="AN8" s="873"/>
      <c r="AO8" s="877"/>
      <c r="AP8" s="877"/>
      <c r="AQ8" s="873"/>
      <c r="AR8" s="857"/>
      <c r="AS8" s="857"/>
      <c r="AT8" s="875"/>
      <c r="AU8" s="956"/>
      <c r="AV8" s="956"/>
      <c r="AW8" s="956"/>
      <c r="AX8" s="857"/>
      <c r="AY8" s="857"/>
      <c r="AZ8" s="966"/>
      <c r="BA8" s="962"/>
      <c r="BB8" s="962"/>
      <c r="BC8" s="964"/>
    </row>
    <row r="9" spans="1:57" ht="33.75" customHeight="1" thickBot="1" x14ac:dyDescent="0.3">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37" t="s">
        <v>327</v>
      </c>
      <c r="T9" s="938"/>
      <c r="U9" s="938"/>
      <c r="V9" s="938"/>
      <c r="W9" s="92"/>
      <c r="X9" s="92" t="b">
        <v>0</v>
      </c>
      <c r="Y9" s="78"/>
      <c r="Z9" s="93" t="str">
        <f>IF(X9=TRUE,"No","")</f>
        <v/>
      </c>
      <c r="AB9" s="922" t="str">
        <f>IF(OR(COUNTIF(AC10:AC19, 12)&gt;0, COUNTIF(AC10:AC19,2)&gt;0, COUNTIF(AC10:AC19,4)&gt;0, COUNTIF(AC10:AC19,10)&gt;0, COUNTIF(AC10:AC19,15)&gt;0, COUNTIF(AC10:AC19,17)&gt;0,), "Remember to enter CREDITABLE amounts of leafy greens!", "")</f>
        <v/>
      </c>
      <c r="AC9" s="923"/>
      <c r="AD9" s="923"/>
      <c r="AE9" s="924"/>
      <c r="AF9" s="623"/>
      <c r="AG9" s="623"/>
      <c r="AH9" s="883" t="str">
        <f>IF(COUNTIF(AI10:AI19,10)&gt;0,"Remember to enter the CREDITABLE amount of tomato paste!","")</f>
        <v/>
      </c>
      <c r="AI9" s="884"/>
      <c r="AJ9" s="884"/>
      <c r="AK9" s="885"/>
      <c r="AL9" s="623"/>
      <c r="AM9" s="623"/>
      <c r="AN9" s="801" t="str">
        <f>IF(SUM(AO10:AO19)&gt;10, "If crediting as a vegetable do not also credit as a meat/meat alternate", "")</f>
        <v/>
      </c>
      <c r="AO9" s="802"/>
      <c r="AP9" s="802"/>
      <c r="AQ9" s="803"/>
      <c r="AR9" s="278"/>
      <c r="AS9" s="278"/>
      <c r="AT9" s="967"/>
      <c r="AU9" s="968"/>
      <c r="AV9" s="968"/>
      <c r="AW9" s="969"/>
      <c r="AX9" s="278"/>
      <c r="AY9" s="278"/>
      <c r="AZ9" s="958"/>
      <c r="BA9" s="959"/>
      <c r="BB9" s="959"/>
      <c r="BC9" s="960"/>
    </row>
    <row r="10" spans="1:57" ht="33.75" customHeight="1" thickBot="1" x14ac:dyDescent="0.3">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x14ac:dyDescent="0.25">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93" t="s">
        <v>120</v>
      </c>
      <c r="U11" s="694"/>
      <c r="V11" s="694"/>
      <c r="W11" s="694"/>
      <c r="X11" s="694"/>
      <c r="Y11" s="694"/>
      <c r="Z11" s="695"/>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x14ac:dyDescent="0.3">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908"/>
      <c r="U12" s="909"/>
      <c r="V12" s="909"/>
      <c r="W12" s="909"/>
      <c r="X12" s="909"/>
      <c r="Y12" s="909"/>
      <c r="Z12" s="910"/>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x14ac:dyDescent="0.25">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27" t="s">
        <v>328</v>
      </c>
      <c r="U13" s="928"/>
      <c r="V13" s="928"/>
      <c r="W13" s="77">
        <v>1</v>
      </c>
      <c r="X13" s="77">
        <f>INDEX(Cups,W13)</f>
        <v>0</v>
      </c>
      <c r="Y13" s="935"/>
      <c r="Z13" s="936"/>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x14ac:dyDescent="0.25">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27"/>
      <c r="U14" s="928"/>
      <c r="V14" s="928"/>
      <c r="W14" s="77">
        <v>1</v>
      </c>
      <c r="X14" s="77">
        <f>INDEX(Cups,W14)</f>
        <v>0</v>
      </c>
      <c r="Y14" s="925"/>
      <c r="Z14" s="926"/>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x14ac:dyDescent="0.25">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27"/>
      <c r="U15" s="928"/>
      <c r="V15" s="928"/>
      <c r="W15" s="77">
        <v>1</v>
      </c>
      <c r="X15" s="77">
        <f>INDEX(Cups,W15)</f>
        <v>0</v>
      </c>
      <c r="Y15" s="925"/>
      <c r="Z15" s="926"/>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x14ac:dyDescent="0.25">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27"/>
      <c r="U16" s="928"/>
      <c r="V16" s="928"/>
      <c r="W16" s="77">
        <v>1</v>
      </c>
      <c r="X16" s="77">
        <f>INDEX(Cups,W16)</f>
        <v>0</v>
      </c>
      <c r="Y16" s="925"/>
      <c r="Z16" s="926"/>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x14ac:dyDescent="0.25">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27"/>
      <c r="U17" s="928"/>
      <c r="V17" s="928"/>
      <c r="W17" s="77">
        <v>1</v>
      </c>
      <c r="X17" s="77">
        <f>INDEX(Cups,W17)</f>
        <v>0</v>
      </c>
      <c r="Y17" s="931"/>
      <c r="Z17" s="932"/>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x14ac:dyDescent="0.3">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29"/>
      <c r="U18" s="930"/>
      <c r="V18" s="930"/>
      <c r="W18" s="215"/>
      <c r="X18" s="215"/>
      <c r="Y18" s="933">
        <f>SUM(X13:X17)</f>
        <v>0</v>
      </c>
      <c r="Z18" s="934"/>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x14ac:dyDescent="0.3">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911" t="s">
        <v>153</v>
      </c>
      <c r="U19" s="912"/>
      <c r="V19" s="912"/>
      <c r="W19" s="912"/>
      <c r="X19" s="912"/>
      <c r="Y19" s="912"/>
      <c r="Z19" s="913"/>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x14ac:dyDescent="0.25">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81" t="s">
        <v>154</v>
      </c>
      <c r="U20" s="914"/>
      <c r="V20" s="915"/>
      <c r="Y20" s="918"/>
      <c r="Z20" s="919"/>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x14ac:dyDescent="0.25">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82"/>
      <c r="U21" s="916"/>
      <c r="V21" s="917"/>
      <c r="Y21" s="920"/>
      <c r="Z21" s="921"/>
      <c r="AB21" s="755" t="s">
        <v>277</v>
      </c>
      <c r="AC21" s="756"/>
      <c r="AD21" s="756"/>
      <c r="AE21" s="756"/>
      <c r="AF21" s="237"/>
      <c r="AG21" s="237"/>
      <c r="AH21" s="757" t="s">
        <v>278</v>
      </c>
      <c r="AI21" s="757"/>
      <c r="AJ21" s="757"/>
      <c r="AK21" s="757"/>
      <c r="AL21" s="237"/>
      <c r="AM21" s="237"/>
      <c r="AN21" s="758" t="s">
        <v>279</v>
      </c>
      <c r="AO21" s="758"/>
      <c r="AP21" s="758"/>
      <c r="AQ21" s="758"/>
      <c r="AR21" s="237"/>
      <c r="AS21" s="237"/>
      <c r="AT21" s="759" t="s">
        <v>280</v>
      </c>
      <c r="AU21" s="759"/>
      <c r="AV21" s="759"/>
      <c r="AW21" s="759"/>
      <c r="AX21" s="237"/>
      <c r="AY21" s="237"/>
      <c r="AZ21" s="946" t="s">
        <v>281</v>
      </c>
      <c r="BA21" s="947"/>
      <c r="BB21" s="947"/>
      <c r="BC21" s="948"/>
    </row>
    <row r="22" spans="1:57" ht="33.75" customHeight="1" x14ac:dyDescent="0.25">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700" t="s">
        <v>155</v>
      </c>
      <c r="U22" s="900"/>
      <c r="V22" s="901"/>
      <c r="W22" s="216"/>
      <c r="X22" s="216"/>
      <c r="Y22" s="904">
        <f>FLOOR(Y20,0.125)</f>
        <v>0</v>
      </c>
      <c r="Z22" s="905"/>
      <c r="AB22" s="953"/>
      <c r="AC22" s="954"/>
      <c r="AD22" s="954"/>
      <c r="AE22" s="954"/>
      <c r="AF22" s="327"/>
      <c r="AG22" s="327"/>
      <c r="AH22" s="945"/>
      <c r="AI22" s="945"/>
      <c r="AJ22" s="945"/>
      <c r="AK22" s="945"/>
      <c r="AL22" s="327"/>
      <c r="AM22" s="327"/>
      <c r="AN22" s="753"/>
      <c r="AO22" s="753"/>
      <c r="AP22" s="753"/>
      <c r="AQ22" s="753"/>
      <c r="AR22" s="327"/>
      <c r="AS22" s="327"/>
      <c r="AT22" s="754"/>
      <c r="AU22" s="754"/>
      <c r="AV22" s="754"/>
      <c r="AW22" s="754"/>
      <c r="AX22" s="327"/>
      <c r="AY22" s="327"/>
      <c r="AZ22" s="949"/>
      <c r="BA22" s="950"/>
      <c r="BB22" s="950"/>
      <c r="BC22" s="951"/>
    </row>
    <row r="23" spans="1:57" ht="33.75" customHeight="1" thickBot="1" x14ac:dyDescent="0.3">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701"/>
      <c r="U23" s="902"/>
      <c r="V23" s="903"/>
      <c r="W23" s="217"/>
      <c r="X23" s="217"/>
      <c r="Y23" s="906"/>
      <c r="Z23" s="907"/>
      <c r="AB23" s="953"/>
      <c r="AC23" s="954"/>
      <c r="AD23" s="954"/>
      <c r="AE23" s="954"/>
      <c r="AF23" s="327"/>
      <c r="AG23" s="327"/>
      <c r="AH23" s="945"/>
      <c r="AI23" s="945"/>
      <c r="AJ23" s="945"/>
      <c r="AK23" s="945"/>
      <c r="AL23" s="327"/>
      <c r="AM23" s="327"/>
      <c r="AN23" s="753"/>
      <c r="AO23" s="753"/>
      <c r="AP23" s="753"/>
      <c r="AQ23" s="753"/>
      <c r="AR23" s="327"/>
      <c r="AS23" s="327"/>
      <c r="AT23" s="754"/>
      <c r="AU23" s="754"/>
      <c r="AV23" s="754"/>
      <c r="AW23" s="754"/>
      <c r="AX23" s="327"/>
      <c r="AY23" s="327"/>
      <c r="AZ23" s="949"/>
      <c r="BA23" s="950"/>
      <c r="BB23" s="950"/>
      <c r="BC23" s="951"/>
    </row>
    <row r="24" spans="1:57" ht="33.75" customHeight="1" x14ac:dyDescent="0.25">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50"/>
      <c r="AC24" s="751"/>
      <c r="AD24" s="751"/>
      <c r="AE24" s="751"/>
      <c r="AF24" s="327"/>
      <c r="AG24" s="327"/>
      <c r="AH24" s="945"/>
      <c r="AI24" s="945"/>
      <c r="AJ24" s="945"/>
      <c r="AK24" s="945"/>
      <c r="AL24" s="327"/>
      <c r="AM24" s="327"/>
      <c r="AN24" s="753"/>
      <c r="AO24" s="753"/>
      <c r="AP24" s="753"/>
      <c r="AQ24" s="753"/>
      <c r="AR24" s="327"/>
      <c r="AS24" s="327"/>
      <c r="AT24" s="754"/>
      <c r="AU24" s="754"/>
      <c r="AV24" s="754"/>
      <c r="AW24" s="754"/>
      <c r="AX24" s="327"/>
      <c r="AY24" s="327"/>
      <c r="AZ24" s="949"/>
      <c r="BA24" s="950"/>
      <c r="BB24" s="950"/>
      <c r="BC24" s="951"/>
    </row>
    <row r="25" spans="1:57" ht="33.75" customHeight="1" x14ac:dyDescent="0.25">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50"/>
      <c r="AC25" s="751"/>
      <c r="AD25" s="751"/>
      <c r="AE25" s="751"/>
      <c r="AF25" s="327"/>
      <c r="AG25" s="327"/>
      <c r="AH25" s="945"/>
      <c r="AI25" s="945"/>
      <c r="AJ25" s="945"/>
      <c r="AK25" s="945"/>
      <c r="AL25" s="327"/>
      <c r="AM25" s="327"/>
      <c r="AN25" s="753"/>
      <c r="AO25" s="753"/>
      <c r="AP25" s="753"/>
      <c r="AQ25" s="753"/>
      <c r="AR25" s="327"/>
      <c r="AS25" s="327"/>
      <c r="AT25" s="754"/>
      <c r="AU25" s="754"/>
      <c r="AV25" s="754"/>
      <c r="AW25" s="754"/>
      <c r="AX25" s="327"/>
      <c r="AY25" s="327"/>
      <c r="AZ25" s="949"/>
      <c r="BA25" s="950"/>
      <c r="BB25" s="950"/>
      <c r="BC25" s="951"/>
    </row>
    <row r="26" spans="1:57" ht="33.75" customHeight="1" thickBot="1" x14ac:dyDescent="0.3">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43"/>
      <c r="AC26" s="744"/>
      <c r="AD26" s="744"/>
      <c r="AE26" s="744"/>
      <c r="AF26" s="328"/>
      <c r="AG26" s="328"/>
      <c r="AH26" s="952"/>
      <c r="AI26" s="952"/>
      <c r="AJ26" s="952"/>
      <c r="AK26" s="952"/>
      <c r="AL26" s="328"/>
      <c r="AM26" s="328"/>
      <c r="AN26" s="746"/>
      <c r="AO26" s="746"/>
      <c r="AP26" s="746"/>
      <c r="AQ26" s="746"/>
      <c r="AR26" s="328"/>
      <c r="AS26" s="328"/>
      <c r="AT26" s="747"/>
      <c r="AU26" s="747"/>
      <c r="AV26" s="747"/>
      <c r="AW26" s="747"/>
      <c r="AX26" s="328"/>
      <c r="AY26" s="328"/>
      <c r="AZ26" s="939"/>
      <c r="BA26" s="940"/>
      <c r="BB26" s="940"/>
      <c r="BC26" s="941"/>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r09lLvxMCga8rh0lq9qYjS+xVwsfYy5V8yODzTRmcE0dCG/wO2ID1yvFaFXl5RSLH+4dQDsmtvCMceDDqNGeeg==" saltValue="VzhIoc/1P8Th2yl+wZeiyw=="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46" priority="10" stopIfTrue="1" operator="containsText" text="Yes">
      <formula>NOT(ISERROR(SEARCH("Yes",F5)))</formula>
    </cfRule>
    <cfRule type="containsText" dxfId="45" priority="11" stopIfTrue="1" operator="containsText" text="No">
      <formula>NOT(ISERROR(SEARCH("No",F5)))</formula>
    </cfRule>
  </conditionalFormatting>
  <conditionalFormatting sqref="AB9:AE9 AH9:AK9">
    <cfRule type="containsText" dxfId="44" priority="9" stopIfTrue="1" operator="containsText" text="Remember">
      <formula>NOT(ISERROR(SEARCH("Remember",AB9)))</formula>
    </cfRule>
  </conditionalFormatting>
  <conditionalFormatting sqref="AB20">
    <cfRule type="containsText" dxfId="43" priority="8" stopIfTrue="1" operator="containsText" text="You">
      <formula>NOT(ISERROR(SEARCH("You",AB20)))</formula>
    </cfRule>
  </conditionalFormatting>
  <conditionalFormatting sqref="AN9:AQ9">
    <cfRule type="containsText" dxfId="42" priority="3" stopIfTrue="1" operator="containsText" text="if">
      <formula>NOT(ISERROR(SEARCH("if",AN9)))</formula>
    </cfRule>
  </conditionalFormatting>
  <conditionalFormatting sqref="AB20">
    <cfRule type="containsText" dxfId="41" priority="2" stopIfTrue="1" operator="containsText" text="You">
      <formula>NOT(ISERROR(SEARCH("You",AB20)))</formula>
    </cfRule>
  </conditionalFormatting>
  <conditionalFormatting sqref="AB20">
    <cfRule type="containsText" dxfId="40"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R5" sqref="R5:R6"/>
      <selection pane="bottomLeft" activeCell="D7" sqref="D7"/>
    </sheetView>
  </sheetViews>
  <sheetFormatPr defaultRowHeight="15" x14ac:dyDescent="0.25"/>
  <cols>
    <col min="1" max="2" width="5.28515625" style="66" hidden="1" customWidth="1"/>
    <col min="3" max="3" width="3.42578125" style="66"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8554687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66" hidden="1" customWidth="1"/>
  </cols>
  <sheetData>
    <row r="1" spans="1:57" ht="40.5" customHeight="1" thickBot="1" x14ac:dyDescent="0.3">
      <c r="C1" s="785" t="s">
        <v>380</v>
      </c>
      <c r="D1" s="786"/>
      <c r="E1" s="786"/>
      <c r="F1" s="786"/>
      <c r="G1" s="786"/>
      <c r="H1" s="786"/>
      <c r="I1" s="786"/>
      <c r="J1" s="786"/>
      <c r="K1" s="786"/>
      <c r="L1" s="786"/>
      <c r="M1" s="786"/>
      <c r="N1" s="786"/>
      <c r="O1" s="786"/>
      <c r="P1" s="786"/>
      <c r="Q1" s="786"/>
      <c r="R1" s="786"/>
      <c r="S1" s="279"/>
      <c r="T1" s="814" t="s">
        <v>283</v>
      </c>
      <c r="U1" s="814"/>
      <c r="V1" s="814"/>
      <c r="W1" s="814"/>
      <c r="X1" s="814"/>
      <c r="Y1" s="814"/>
      <c r="Z1" s="814"/>
      <c r="AA1" s="279"/>
      <c r="AB1" s="786" t="s">
        <v>381</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31" t="s">
        <v>285</v>
      </c>
      <c r="E2" s="831"/>
      <c r="F2" s="831"/>
      <c r="G2" s="831"/>
      <c r="H2" s="831"/>
      <c r="I2" s="831"/>
      <c r="J2" s="831"/>
      <c r="K2" s="831"/>
      <c r="L2" s="831"/>
      <c r="M2" s="831"/>
      <c r="N2" s="831"/>
      <c r="O2" s="831"/>
      <c r="P2" s="831"/>
      <c r="Q2" s="831"/>
      <c r="R2" s="831"/>
      <c r="S2" s="424"/>
      <c r="T2" s="816" t="s">
        <v>250</v>
      </c>
      <c r="U2" s="816"/>
      <c r="V2" s="816"/>
      <c r="Y2" s="835" t="s">
        <v>286</v>
      </c>
      <c r="Z2" s="835"/>
      <c r="AB2" s="970" t="s">
        <v>382</v>
      </c>
      <c r="AC2" s="971"/>
      <c r="AD2" s="971"/>
      <c r="AE2" s="971"/>
      <c r="AF2" s="971"/>
      <c r="AG2" s="971"/>
      <c r="AH2" s="971"/>
      <c r="AI2" s="971"/>
      <c r="AJ2" s="971"/>
      <c r="AK2" s="971"/>
      <c r="AL2" s="971"/>
      <c r="AM2" s="971"/>
      <c r="AN2" s="971"/>
      <c r="AO2" s="971"/>
      <c r="AP2" s="971"/>
      <c r="AQ2" s="971"/>
      <c r="AR2" s="971"/>
      <c r="AS2" s="971"/>
      <c r="AT2" s="971"/>
      <c r="AU2" s="971"/>
      <c r="AV2" s="971"/>
      <c r="AW2" s="971"/>
      <c r="AX2" s="420"/>
      <c r="AY2" s="420"/>
      <c r="AZ2" s="972" t="s">
        <v>288</v>
      </c>
      <c r="BA2" s="973"/>
      <c r="BB2" s="973"/>
      <c r="BC2" s="973"/>
      <c r="BD2" s="973"/>
    </row>
    <row r="3" spans="1:57" ht="24" customHeight="1" thickBot="1" x14ac:dyDescent="0.35">
      <c r="C3" s="843" t="s">
        <v>383</v>
      </c>
      <c r="D3" s="844"/>
      <c r="E3" s="844"/>
      <c r="F3" s="844"/>
      <c r="G3" s="844"/>
      <c r="H3" s="844"/>
      <c r="I3" s="844"/>
      <c r="J3" s="844"/>
      <c r="K3" s="844"/>
      <c r="L3" s="844"/>
      <c r="M3" s="844"/>
      <c r="N3" s="844"/>
      <c r="O3" s="844"/>
      <c r="P3" s="844"/>
      <c r="Q3" s="844"/>
      <c r="R3" s="844"/>
      <c r="S3" s="844"/>
      <c r="T3" s="844"/>
      <c r="U3" s="844"/>
      <c r="V3" s="844"/>
      <c r="W3" s="844"/>
      <c r="X3" s="844"/>
      <c r="Y3" s="844"/>
      <c r="Z3" s="845"/>
      <c r="AB3" s="826" t="s">
        <v>384</v>
      </c>
      <c r="AC3" s="827"/>
      <c r="AD3" s="827"/>
      <c r="AE3" s="827"/>
      <c r="AF3" s="827"/>
      <c r="AG3" s="827"/>
      <c r="AH3" s="827"/>
      <c r="AI3" s="827"/>
      <c r="AJ3" s="827"/>
      <c r="AK3" s="827"/>
      <c r="AL3" s="827"/>
      <c r="AM3" s="827"/>
      <c r="AN3" s="827"/>
      <c r="AO3" s="399"/>
      <c r="AP3" s="399"/>
      <c r="AQ3" s="399"/>
      <c r="AR3" s="399" t="b">
        <v>0</v>
      </c>
      <c r="AS3" s="399"/>
      <c r="AT3" s="399"/>
      <c r="AU3" s="399"/>
      <c r="AV3" s="399"/>
      <c r="AW3" s="399"/>
      <c r="AX3" s="399"/>
      <c r="AY3" s="399"/>
      <c r="AZ3" s="399"/>
      <c r="BA3" s="399"/>
      <c r="BB3" s="399"/>
      <c r="BC3" s="400"/>
    </row>
    <row r="4" spans="1:57" ht="60.75" customHeight="1" thickBot="1" x14ac:dyDescent="0.3">
      <c r="C4" s="817" t="s">
        <v>291</v>
      </c>
      <c r="D4" s="818"/>
      <c r="E4" s="862" t="s">
        <v>292</v>
      </c>
      <c r="F4" s="863"/>
      <c r="G4" s="720" t="s">
        <v>293</v>
      </c>
      <c r="H4" s="898"/>
      <c r="I4" s="898"/>
      <c r="J4" s="899"/>
      <c r="K4" s="846" t="s">
        <v>294</v>
      </c>
      <c r="L4" s="847"/>
      <c r="M4" s="848"/>
      <c r="N4" s="880" t="s">
        <v>295</v>
      </c>
      <c r="O4" s="881"/>
      <c r="P4" s="882"/>
      <c r="Q4" s="832" t="s">
        <v>296</v>
      </c>
      <c r="R4" s="833"/>
      <c r="S4" s="823" t="s">
        <v>385</v>
      </c>
      <c r="T4" s="824"/>
      <c r="U4" s="824"/>
      <c r="V4" s="824"/>
      <c r="W4" s="824"/>
      <c r="X4" s="824"/>
      <c r="Y4" s="824"/>
      <c r="Z4" s="825"/>
      <c r="AB4" s="828" t="s">
        <v>386</v>
      </c>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829"/>
      <c r="BA4" s="829"/>
      <c r="BB4" s="829"/>
      <c r="BC4" s="830"/>
      <c r="BD4" s="66" t="s">
        <v>270</v>
      </c>
      <c r="BE4" s="66" t="s">
        <v>271</v>
      </c>
    </row>
    <row r="5" spans="1:57" ht="34.5" customHeight="1" x14ac:dyDescent="0.25">
      <c r="C5" s="819"/>
      <c r="D5" s="820"/>
      <c r="E5" s="864" t="s">
        <v>299</v>
      </c>
      <c r="F5" s="866" t="s">
        <v>300</v>
      </c>
      <c r="G5" s="853" t="s">
        <v>301</v>
      </c>
      <c r="H5" s="868" t="s">
        <v>302</v>
      </c>
      <c r="I5" s="870" t="s">
        <v>303</v>
      </c>
      <c r="J5" s="878" t="s">
        <v>304</v>
      </c>
      <c r="K5" s="722" t="s">
        <v>305</v>
      </c>
      <c r="L5" s="811" t="s">
        <v>306</v>
      </c>
      <c r="M5" s="708" t="s">
        <v>307</v>
      </c>
      <c r="N5" s="696" t="s">
        <v>308</v>
      </c>
      <c r="O5" s="811" t="s">
        <v>309</v>
      </c>
      <c r="P5" s="896" t="s">
        <v>310</v>
      </c>
      <c r="Q5" s="837" t="s">
        <v>311</v>
      </c>
      <c r="R5" s="866" t="s">
        <v>312</v>
      </c>
      <c r="S5" s="839" t="s">
        <v>313</v>
      </c>
      <c r="T5" s="840"/>
      <c r="U5" s="840"/>
      <c r="V5" s="840"/>
      <c r="W5" s="66"/>
      <c r="X5" s="66" t="b">
        <v>0</v>
      </c>
      <c r="Y5" s="77"/>
      <c r="Z5" s="859" t="str">
        <f>IF(AND(X5=FALSE,X6=FALSE,X7=FALSE,X8=FALSE),"",IF(AND(X5=TRUE,X6=TRUE),"Yes",IF(AND(X5=TRUE,X7=TRUE),"Yes",IF(AND(X6=TRUE,X7=TRUE),"Yes",IF(AND(X5=TRUE,X8=TRUE),"Yes",IF(AND(X7=TRUE,X8=TRUE),"Yes","No"))))))</f>
        <v/>
      </c>
      <c r="AB5" s="815" t="s">
        <v>387</v>
      </c>
      <c r="AC5" s="396"/>
      <c r="AD5" s="396"/>
      <c r="AE5" s="836" t="s">
        <v>252</v>
      </c>
      <c r="AF5" s="397"/>
      <c r="AG5" s="397"/>
      <c r="AH5" s="842" t="s">
        <v>388</v>
      </c>
      <c r="AI5" s="621"/>
      <c r="AJ5" s="621"/>
      <c r="AK5" s="842" t="s">
        <v>252</v>
      </c>
      <c r="AL5" s="397"/>
      <c r="AM5" s="397"/>
      <c r="AN5" s="810" t="s">
        <v>389</v>
      </c>
      <c r="AO5" s="620"/>
      <c r="AP5" s="620"/>
      <c r="AQ5" s="810" t="s">
        <v>252</v>
      </c>
      <c r="AR5" s="397"/>
      <c r="AS5" s="397"/>
      <c r="AT5" s="855" t="s">
        <v>390</v>
      </c>
      <c r="AU5" s="622"/>
      <c r="AV5" s="622"/>
      <c r="AW5" s="855" t="s">
        <v>252</v>
      </c>
      <c r="AX5" s="397"/>
      <c r="AY5" s="397"/>
      <c r="AZ5" s="957" t="s">
        <v>391</v>
      </c>
      <c r="BA5" s="624"/>
      <c r="BB5" s="398"/>
      <c r="BC5" s="841" t="s">
        <v>252</v>
      </c>
      <c r="BD5" s="813">
        <v>1</v>
      </c>
      <c r="BE5" s="813">
        <f>INDEX(Cups,BD5)</f>
        <v>0</v>
      </c>
    </row>
    <row r="6" spans="1:57" ht="44.25" customHeight="1" thickBot="1" x14ac:dyDescent="0.3">
      <c r="C6" s="821"/>
      <c r="D6" s="822"/>
      <c r="E6" s="865"/>
      <c r="F6" s="867"/>
      <c r="G6" s="854"/>
      <c r="H6" s="869"/>
      <c r="I6" s="871"/>
      <c r="J6" s="879"/>
      <c r="K6" s="723"/>
      <c r="L6" s="812"/>
      <c r="M6" s="709"/>
      <c r="N6" s="834"/>
      <c r="O6" s="812"/>
      <c r="P6" s="897"/>
      <c r="Q6" s="838"/>
      <c r="R6" s="867"/>
      <c r="S6" s="839" t="s">
        <v>319</v>
      </c>
      <c r="T6" s="840"/>
      <c r="U6" s="840"/>
      <c r="V6" s="840"/>
      <c r="W6" s="66"/>
      <c r="X6" s="66" t="b">
        <v>0</v>
      </c>
      <c r="Y6" s="77"/>
      <c r="Z6" s="860"/>
      <c r="AB6" s="793"/>
      <c r="AC6" s="304" t="s">
        <v>257</v>
      </c>
      <c r="AD6" s="304"/>
      <c r="AE6" s="776"/>
      <c r="AF6" s="249" t="s">
        <v>258</v>
      </c>
      <c r="AG6" s="249" t="s">
        <v>259</v>
      </c>
      <c r="AH6" s="778"/>
      <c r="AI6" s="619" t="s">
        <v>260</v>
      </c>
      <c r="AJ6" s="619"/>
      <c r="AK6" s="778"/>
      <c r="AL6" s="249" t="s">
        <v>261</v>
      </c>
      <c r="AM6" s="249" t="s">
        <v>262</v>
      </c>
      <c r="AN6" s="765"/>
      <c r="AO6" s="613" t="s">
        <v>263</v>
      </c>
      <c r="AP6" s="613"/>
      <c r="AQ6" s="765"/>
      <c r="AR6" s="249" t="s">
        <v>264</v>
      </c>
      <c r="AS6" s="249" t="s">
        <v>265</v>
      </c>
      <c r="AT6" s="767"/>
      <c r="AU6" s="615" t="s">
        <v>266</v>
      </c>
      <c r="AV6" s="615"/>
      <c r="AW6" s="767"/>
      <c r="AX6" s="249" t="s">
        <v>267</v>
      </c>
      <c r="AY6" s="249" t="s">
        <v>268</v>
      </c>
      <c r="AZ6" s="769"/>
      <c r="BA6" s="617" t="s">
        <v>269</v>
      </c>
      <c r="BB6" s="250"/>
      <c r="BC6" s="771"/>
      <c r="BD6" s="813"/>
      <c r="BE6" s="813"/>
    </row>
    <row r="7" spans="1:57" ht="34.5" customHeight="1" x14ac:dyDescent="0.25">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39" t="s">
        <v>320</v>
      </c>
      <c r="T7" s="840"/>
      <c r="U7" s="840"/>
      <c r="V7" s="840"/>
      <c r="W7" s="66"/>
      <c r="X7" s="66" t="b">
        <v>0</v>
      </c>
      <c r="Y7" s="77"/>
      <c r="Z7" s="860"/>
      <c r="AB7" s="894" t="s">
        <v>392</v>
      </c>
      <c r="AC7" s="890"/>
      <c r="AD7" s="890"/>
      <c r="AE7" s="892"/>
      <c r="AF7" s="856">
        <v>1</v>
      </c>
      <c r="AG7" s="858">
        <f>INDEX(Cups,AF7)</f>
        <v>0</v>
      </c>
      <c r="AH7" s="886" t="s">
        <v>393</v>
      </c>
      <c r="AI7" s="888"/>
      <c r="AJ7" s="888"/>
      <c r="AK7" s="886"/>
      <c r="AL7" s="856">
        <v>1</v>
      </c>
      <c r="AM7" s="858">
        <f>INDEX(Cups,AL7)</f>
        <v>0</v>
      </c>
      <c r="AN7" s="872" t="s">
        <v>394</v>
      </c>
      <c r="AO7" s="876"/>
      <c r="AP7" s="876"/>
      <c r="AQ7" s="872"/>
      <c r="AR7" s="856">
        <v>1</v>
      </c>
      <c r="AS7" s="858">
        <f>INDEX(Cups,AR7)</f>
        <v>0</v>
      </c>
      <c r="AT7" s="874" t="s">
        <v>395</v>
      </c>
      <c r="AU7" s="955"/>
      <c r="AV7" s="955"/>
      <c r="AW7" s="955"/>
      <c r="AX7" s="856">
        <v>1</v>
      </c>
      <c r="AY7" s="858">
        <f>INDEX(Cups,AX7)</f>
        <v>0</v>
      </c>
      <c r="AZ7" s="965" t="s">
        <v>396</v>
      </c>
      <c r="BA7" s="961"/>
      <c r="BB7" s="961"/>
      <c r="BC7" s="963"/>
    </row>
    <row r="8" spans="1:57" ht="33.75" customHeight="1" thickBot="1" x14ac:dyDescent="0.3">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39" t="s">
        <v>326</v>
      </c>
      <c r="T8" s="840"/>
      <c r="U8" s="840"/>
      <c r="V8" s="840"/>
      <c r="W8" s="66"/>
      <c r="X8" s="66" t="b">
        <v>0</v>
      </c>
      <c r="Y8" s="77"/>
      <c r="Z8" s="861"/>
      <c r="AB8" s="895"/>
      <c r="AC8" s="891"/>
      <c r="AD8" s="891"/>
      <c r="AE8" s="893"/>
      <c r="AF8" s="857"/>
      <c r="AG8" s="857"/>
      <c r="AH8" s="887"/>
      <c r="AI8" s="889"/>
      <c r="AJ8" s="889"/>
      <c r="AK8" s="887"/>
      <c r="AL8" s="857"/>
      <c r="AM8" s="857"/>
      <c r="AN8" s="873"/>
      <c r="AO8" s="877"/>
      <c r="AP8" s="877"/>
      <c r="AQ8" s="873"/>
      <c r="AR8" s="857"/>
      <c r="AS8" s="857"/>
      <c r="AT8" s="875"/>
      <c r="AU8" s="956"/>
      <c r="AV8" s="956"/>
      <c r="AW8" s="956"/>
      <c r="AX8" s="857"/>
      <c r="AY8" s="857"/>
      <c r="AZ8" s="966"/>
      <c r="BA8" s="962"/>
      <c r="BB8" s="962"/>
      <c r="BC8" s="964"/>
    </row>
    <row r="9" spans="1:57" ht="33.75" customHeight="1" thickBot="1" x14ac:dyDescent="0.3">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37" t="s">
        <v>327</v>
      </c>
      <c r="T9" s="938"/>
      <c r="U9" s="938"/>
      <c r="V9" s="938"/>
      <c r="W9" s="92"/>
      <c r="X9" s="92" t="b">
        <v>0</v>
      </c>
      <c r="Y9" s="78"/>
      <c r="Z9" s="93" t="str">
        <f>IF(X9=TRUE,"No","")</f>
        <v/>
      </c>
      <c r="AB9" s="922" t="str">
        <f>IF(OR(COUNTIF(AC10:AC19, 12)&gt;0, COUNTIF(AC10:AC19,2)&gt;0, COUNTIF(AC10:AC19,4)&gt;0, COUNTIF(AC10:AC19,10)&gt;0, COUNTIF(AC10:AC19,15)&gt;0, COUNTIF(AC10:AC19,17)&gt;0,), "Remember to enter CREDITABLE amounts of leafy greens!", "")</f>
        <v/>
      </c>
      <c r="AC9" s="923"/>
      <c r="AD9" s="923"/>
      <c r="AE9" s="924"/>
      <c r="AF9" s="623"/>
      <c r="AG9" s="623"/>
      <c r="AH9" s="883" t="str">
        <f>IF(COUNTIF(AI10:AI19,10)&gt;0,"Remember to enter the CREDITABLE amount of tomato paste!","")</f>
        <v/>
      </c>
      <c r="AI9" s="884"/>
      <c r="AJ9" s="884"/>
      <c r="AK9" s="885"/>
      <c r="AL9" s="623"/>
      <c r="AM9" s="623"/>
      <c r="AN9" s="801" t="str">
        <f>IF(SUM(AO10:AO19)&gt;10, "If crediting as a vegetable do not also credit as a meat/meat alternate", "")</f>
        <v/>
      </c>
      <c r="AO9" s="802"/>
      <c r="AP9" s="802"/>
      <c r="AQ9" s="803"/>
      <c r="AR9" s="278"/>
      <c r="AS9" s="278"/>
      <c r="AT9" s="967"/>
      <c r="AU9" s="968"/>
      <c r="AV9" s="968"/>
      <c r="AW9" s="969"/>
      <c r="AX9" s="278"/>
      <c r="AY9" s="278"/>
      <c r="AZ9" s="958"/>
      <c r="BA9" s="959"/>
      <c r="BB9" s="959"/>
      <c r="BC9" s="960"/>
    </row>
    <row r="10" spans="1:57" ht="33.75" customHeight="1" thickBot="1" x14ac:dyDescent="0.3">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x14ac:dyDescent="0.25">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93" t="s">
        <v>120</v>
      </c>
      <c r="U11" s="694"/>
      <c r="V11" s="694"/>
      <c r="W11" s="694"/>
      <c r="X11" s="694"/>
      <c r="Y11" s="694"/>
      <c r="Z11" s="695"/>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x14ac:dyDescent="0.3">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908"/>
      <c r="U12" s="909"/>
      <c r="V12" s="909"/>
      <c r="W12" s="909"/>
      <c r="X12" s="909"/>
      <c r="Y12" s="909"/>
      <c r="Z12" s="910"/>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x14ac:dyDescent="0.25">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27" t="s">
        <v>328</v>
      </c>
      <c r="U13" s="928"/>
      <c r="V13" s="928"/>
      <c r="W13" s="77">
        <v>1</v>
      </c>
      <c r="X13" s="77">
        <f>INDEX(Cups,W13)</f>
        <v>0</v>
      </c>
      <c r="Y13" s="935"/>
      <c r="Z13" s="936"/>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x14ac:dyDescent="0.25">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27"/>
      <c r="U14" s="928"/>
      <c r="V14" s="928"/>
      <c r="W14" s="77">
        <v>1</v>
      </c>
      <c r="X14" s="77">
        <f>INDEX(Cups,W14)</f>
        <v>0</v>
      </c>
      <c r="Y14" s="925"/>
      <c r="Z14" s="926"/>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x14ac:dyDescent="0.25">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27"/>
      <c r="U15" s="928"/>
      <c r="V15" s="928"/>
      <c r="W15" s="77">
        <v>1</v>
      </c>
      <c r="X15" s="77">
        <f>INDEX(Cups,W15)</f>
        <v>0</v>
      </c>
      <c r="Y15" s="925"/>
      <c r="Z15" s="926"/>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x14ac:dyDescent="0.25">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27"/>
      <c r="U16" s="928"/>
      <c r="V16" s="928"/>
      <c r="W16" s="77">
        <v>1</v>
      </c>
      <c r="X16" s="77">
        <f>INDEX(Cups,W16)</f>
        <v>0</v>
      </c>
      <c r="Y16" s="925"/>
      <c r="Z16" s="926"/>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x14ac:dyDescent="0.25">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27"/>
      <c r="U17" s="928"/>
      <c r="V17" s="928"/>
      <c r="W17" s="77">
        <v>1</v>
      </c>
      <c r="X17" s="77">
        <f>INDEX(Cups,W17)</f>
        <v>0</v>
      </c>
      <c r="Y17" s="931"/>
      <c r="Z17" s="932"/>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x14ac:dyDescent="0.3">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29"/>
      <c r="U18" s="930"/>
      <c r="V18" s="930"/>
      <c r="W18" s="215"/>
      <c r="X18" s="215"/>
      <c r="Y18" s="933">
        <f>SUM(X13:X17)</f>
        <v>0</v>
      </c>
      <c r="Z18" s="934"/>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x14ac:dyDescent="0.3">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911" t="s">
        <v>153</v>
      </c>
      <c r="U19" s="912"/>
      <c r="V19" s="912"/>
      <c r="W19" s="912"/>
      <c r="X19" s="912"/>
      <c r="Y19" s="912"/>
      <c r="Z19" s="913"/>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x14ac:dyDescent="0.25">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81" t="s">
        <v>154</v>
      </c>
      <c r="U20" s="914"/>
      <c r="V20" s="915"/>
      <c r="Y20" s="918"/>
      <c r="Z20" s="919"/>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x14ac:dyDescent="0.25">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82"/>
      <c r="U21" s="916"/>
      <c r="V21" s="917"/>
      <c r="Y21" s="920"/>
      <c r="Z21" s="921"/>
      <c r="AB21" s="755" t="s">
        <v>277</v>
      </c>
      <c r="AC21" s="756"/>
      <c r="AD21" s="756"/>
      <c r="AE21" s="756"/>
      <c r="AF21" s="237"/>
      <c r="AG21" s="237"/>
      <c r="AH21" s="757" t="s">
        <v>278</v>
      </c>
      <c r="AI21" s="757"/>
      <c r="AJ21" s="757"/>
      <c r="AK21" s="757"/>
      <c r="AL21" s="237"/>
      <c r="AM21" s="237"/>
      <c r="AN21" s="758" t="s">
        <v>279</v>
      </c>
      <c r="AO21" s="758"/>
      <c r="AP21" s="758"/>
      <c r="AQ21" s="758"/>
      <c r="AR21" s="237"/>
      <c r="AS21" s="237"/>
      <c r="AT21" s="759" t="s">
        <v>280</v>
      </c>
      <c r="AU21" s="759"/>
      <c r="AV21" s="759"/>
      <c r="AW21" s="759"/>
      <c r="AX21" s="237"/>
      <c r="AY21" s="237"/>
      <c r="AZ21" s="946" t="s">
        <v>281</v>
      </c>
      <c r="BA21" s="947"/>
      <c r="BB21" s="947"/>
      <c r="BC21" s="948"/>
    </row>
    <row r="22" spans="1:57" ht="33.75" customHeight="1" x14ac:dyDescent="0.25">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700" t="s">
        <v>155</v>
      </c>
      <c r="U22" s="900"/>
      <c r="V22" s="901"/>
      <c r="W22" s="216"/>
      <c r="X22" s="216"/>
      <c r="Y22" s="904">
        <f>FLOOR(Y20,0.125)</f>
        <v>0</v>
      </c>
      <c r="Z22" s="905"/>
      <c r="AB22" s="953"/>
      <c r="AC22" s="954"/>
      <c r="AD22" s="954"/>
      <c r="AE22" s="954"/>
      <c r="AF22" s="327"/>
      <c r="AG22" s="327"/>
      <c r="AH22" s="945"/>
      <c r="AI22" s="945"/>
      <c r="AJ22" s="945"/>
      <c r="AK22" s="945"/>
      <c r="AL22" s="327"/>
      <c r="AM22" s="327"/>
      <c r="AN22" s="753"/>
      <c r="AO22" s="753"/>
      <c r="AP22" s="753"/>
      <c r="AQ22" s="753"/>
      <c r="AR22" s="327"/>
      <c r="AS22" s="327"/>
      <c r="AT22" s="754"/>
      <c r="AU22" s="754"/>
      <c r="AV22" s="754"/>
      <c r="AW22" s="754"/>
      <c r="AX22" s="327"/>
      <c r="AY22" s="327"/>
      <c r="AZ22" s="949"/>
      <c r="BA22" s="950"/>
      <c r="BB22" s="950"/>
      <c r="BC22" s="951"/>
    </row>
    <row r="23" spans="1:57" ht="33.75" customHeight="1" thickBot="1" x14ac:dyDescent="0.3">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701"/>
      <c r="U23" s="902"/>
      <c r="V23" s="903"/>
      <c r="W23" s="217"/>
      <c r="X23" s="217"/>
      <c r="Y23" s="906"/>
      <c r="Z23" s="907"/>
      <c r="AB23" s="953"/>
      <c r="AC23" s="954"/>
      <c r="AD23" s="954"/>
      <c r="AE23" s="954"/>
      <c r="AF23" s="327"/>
      <c r="AG23" s="327"/>
      <c r="AH23" s="945"/>
      <c r="AI23" s="945"/>
      <c r="AJ23" s="945"/>
      <c r="AK23" s="945"/>
      <c r="AL23" s="327"/>
      <c r="AM23" s="327"/>
      <c r="AN23" s="753"/>
      <c r="AO23" s="753"/>
      <c r="AP23" s="753"/>
      <c r="AQ23" s="753"/>
      <c r="AR23" s="327"/>
      <c r="AS23" s="327"/>
      <c r="AT23" s="754"/>
      <c r="AU23" s="754"/>
      <c r="AV23" s="754"/>
      <c r="AW23" s="754"/>
      <c r="AX23" s="327"/>
      <c r="AY23" s="327"/>
      <c r="AZ23" s="949"/>
      <c r="BA23" s="950"/>
      <c r="BB23" s="950"/>
      <c r="BC23" s="951"/>
    </row>
    <row r="24" spans="1:57" ht="33.75" customHeight="1" x14ac:dyDescent="0.25">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50"/>
      <c r="AC24" s="751"/>
      <c r="AD24" s="751"/>
      <c r="AE24" s="751"/>
      <c r="AF24" s="327"/>
      <c r="AG24" s="327"/>
      <c r="AH24" s="945"/>
      <c r="AI24" s="945"/>
      <c r="AJ24" s="945"/>
      <c r="AK24" s="945"/>
      <c r="AL24" s="327"/>
      <c r="AM24" s="327"/>
      <c r="AN24" s="753"/>
      <c r="AO24" s="753"/>
      <c r="AP24" s="753"/>
      <c r="AQ24" s="753"/>
      <c r="AR24" s="327"/>
      <c r="AS24" s="327"/>
      <c r="AT24" s="754"/>
      <c r="AU24" s="754"/>
      <c r="AV24" s="754"/>
      <c r="AW24" s="754"/>
      <c r="AX24" s="327"/>
      <c r="AY24" s="327"/>
      <c r="AZ24" s="949"/>
      <c r="BA24" s="950"/>
      <c r="BB24" s="950"/>
      <c r="BC24" s="951"/>
    </row>
    <row r="25" spans="1:57" ht="33.75" customHeight="1" x14ac:dyDescent="0.25">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50"/>
      <c r="AC25" s="751"/>
      <c r="AD25" s="751"/>
      <c r="AE25" s="751"/>
      <c r="AF25" s="327"/>
      <c r="AG25" s="327"/>
      <c r="AH25" s="945"/>
      <c r="AI25" s="945"/>
      <c r="AJ25" s="945"/>
      <c r="AK25" s="945"/>
      <c r="AL25" s="327"/>
      <c r="AM25" s="327"/>
      <c r="AN25" s="753"/>
      <c r="AO25" s="753"/>
      <c r="AP25" s="753"/>
      <c r="AQ25" s="753"/>
      <c r="AR25" s="327"/>
      <c r="AS25" s="327"/>
      <c r="AT25" s="754"/>
      <c r="AU25" s="754"/>
      <c r="AV25" s="754"/>
      <c r="AW25" s="754"/>
      <c r="AX25" s="327"/>
      <c r="AY25" s="327"/>
      <c r="AZ25" s="949"/>
      <c r="BA25" s="950"/>
      <c r="BB25" s="950"/>
      <c r="BC25" s="951"/>
    </row>
    <row r="26" spans="1:57" ht="33.75" customHeight="1" thickBot="1" x14ac:dyDescent="0.3">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43"/>
      <c r="AC26" s="744"/>
      <c r="AD26" s="744"/>
      <c r="AE26" s="744"/>
      <c r="AF26" s="328"/>
      <c r="AG26" s="328"/>
      <c r="AH26" s="952"/>
      <c r="AI26" s="952"/>
      <c r="AJ26" s="952"/>
      <c r="AK26" s="952"/>
      <c r="AL26" s="328"/>
      <c r="AM26" s="328"/>
      <c r="AN26" s="746"/>
      <c r="AO26" s="746"/>
      <c r="AP26" s="746"/>
      <c r="AQ26" s="746"/>
      <c r="AR26" s="328"/>
      <c r="AS26" s="328"/>
      <c r="AT26" s="747"/>
      <c r="AU26" s="747"/>
      <c r="AV26" s="747"/>
      <c r="AW26" s="747"/>
      <c r="AX26" s="328"/>
      <c r="AY26" s="328"/>
      <c r="AZ26" s="939"/>
      <c r="BA26" s="940"/>
      <c r="BB26" s="940"/>
      <c r="BC26" s="941"/>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SvmXnY01m4WxrYLomyAbZFPBLpvFDDJfPBTWLW9OHJqARixe2zZhtD61sCMHacUWioRw9FPjBe7OVdnoOEoo9g==" saltValue="lZpVLOjwiquRRwL+8O86CQ=="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39" priority="10" stopIfTrue="1" operator="containsText" text="Yes">
      <formula>NOT(ISERROR(SEARCH("Yes",F5)))</formula>
    </cfRule>
    <cfRule type="containsText" dxfId="38" priority="11" stopIfTrue="1" operator="containsText" text="No">
      <formula>NOT(ISERROR(SEARCH("No",F5)))</formula>
    </cfRule>
  </conditionalFormatting>
  <conditionalFormatting sqref="AB9:AE9 AH9:AK9">
    <cfRule type="containsText" dxfId="37" priority="9" stopIfTrue="1" operator="containsText" text="Remember">
      <formula>NOT(ISERROR(SEARCH("Remember",AB9)))</formula>
    </cfRule>
  </conditionalFormatting>
  <conditionalFormatting sqref="AB20">
    <cfRule type="containsText" dxfId="36" priority="8" stopIfTrue="1" operator="containsText" text="You">
      <formula>NOT(ISERROR(SEARCH("You",AB20)))</formula>
    </cfRule>
  </conditionalFormatting>
  <conditionalFormatting sqref="AN9:AQ9">
    <cfRule type="containsText" dxfId="35" priority="3" stopIfTrue="1" operator="containsText" text="if">
      <formula>NOT(ISERROR(SEARCH("if",AN9)))</formula>
    </cfRule>
  </conditionalFormatting>
  <conditionalFormatting sqref="AB20">
    <cfRule type="containsText" dxfId="34" priority="2" stopIfTrue="1" operator="containsText" text="You">
      <formula>NOT(ISERROR(SEARCH("You",AB20)))</formula>
    </cfRule>
  </conditionalFormatting>
  <conditionalFormatting sqref="AB20">
    <cfRule type="containsText" dxfId="33"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4577"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4578"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4579"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4580"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4581"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4582"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4583"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4584"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4585"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4586"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4587"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4588"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4589"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4590"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4591"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4592"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4593"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4594"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4595"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4596"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4597"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4598"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4599"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4600"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4601"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4602"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4603"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4604"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4605"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4606"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4607"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4608"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4609"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4610"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4611"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4612"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4613"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4614"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4615"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4616"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4617"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4618"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4619"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4620"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4621"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4622"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4623"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4624"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4625"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4626"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4627"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4628"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4629"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4630"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4631"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4632"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4633"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4634"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4635"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4636"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4637"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4638"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4639"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4640"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4641"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4642"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4643"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4644"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4645"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4646"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4647"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4648"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4649"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4650"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4651"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4652"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4653"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4654"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4655"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4656"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4657"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4658"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4659"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4660"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4661"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4662"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4663"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4664"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4665"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4666"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4667"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4668"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4669"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4670"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4671"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4672"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4673"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4674"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4675"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4676"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4677"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4678"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4679"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4680"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4681"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4682"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4683"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4684"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4685"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4686"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4687"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4688"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4689"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4690"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4691"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4692"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4693"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4694"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4695"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4696"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4697"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4698"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4699"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4700"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4701"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4702"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4703"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4704"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4705"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4706"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4707"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4708"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4709"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4710"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4711"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4712"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5">
    <pageSetUpPr fitToPage="1"/>
  </sheetPr>
  <dimension ref="A1:V34"/>
  <sheetViews>
    <sheetView showGridLines="0" zoomScaleNormal="100" workbookViewId="0">
      <selection activeCell="L14" sqref="L14:U21"/>
    </sheetView>
  </sheetViews>
  <sheetFormatPr defaultColWidth="9.140625" defaultRowHeight="15" x14ac:dyDescent="0.25"/>
  <cols>
    <col min="1" max="1" width="29.85546875" style="99" customWidth="1"/>
    <col min="2" max="2" width="11.7109375" style="99" customWidth="1"/>
    <col min="3" max="3" width="12.5703125" style="99" customWidth="1"/>
    <col min="4" max="4" width="13.28515625" style="99" customWidth="1"/>
    <col min="5" max="5" width="13.5703125" style="99" customWidth="1"/>
    <col min="6" max="6" width="13.42578125" style="99" customWidth="1"/>
    <col min="7" max="7" width="13.7109375" style="99" customWidth="1"/>
    <col min="8" max="8" width="17.140625" style="99" customWidth="1"/>
    <col min="9" max="9" width="17.42578125" style="99" customWidth="1"/>
    <col min="10" max="10" width="9.140625" style="99" hidden="1" customWidth="1"/>
    <col min="11" max="11" width="2.28515625" style="99" customWidth="1"/>
    <col min="12" max="12" width="10" style="99" bestFit="1" customWidth="1"/>
    <col min="13" max="13" width="11" style="99" customWidth="1"/>
    <col min="14" max="14" width="9.140625" style="99"/>
    <col min="15" max="15" width="7" style="99" customWidth="1"/>
    <col min="16" max="16" width="9.140625" style="99"/>
    <col min="17" max="17" width="9.5703125" style="99" customWidth="1"/>
    <col min="18" max="16384" width="9.140625" style="99"/>
  </cols>
  <sheetData>
    <row r="1" spans="1:22" ht="7.5" customHeight="1" thickBot="1" x14ac:dyDescent="0.3">
      <c r="A1" s="975" t="s">
        <v>397</v>
      </c>
      <c r="B1" s="976"/>
      <c r="C1" s="976"/>
      <c r="D1" s="976"/>
      <c r="E1" s="976"/>
      <c r="F1" s="976"/>
      <c r="G1" s="976"/>
      <c r="H1" s="976"/>
      <c r="I1" s="977"/>
    </row>
    <row r="2" spans="1:22" ht="44.25" customHeight="1" thickBot="1" x14ac:dyDescent="0.3">
      <c r="A2" s="978"/>
      <c r="B2" s="979"/>
      <c r="C2" s="979"/>
      <c r="D2" s="979"/>
      <c r="E2" s="979"/>
      <c r="F2" s="979"/>
      <c r="G2" s="979"/>
      <c r="H2" s="979"/>
      <c r="I2" s="980"/>
      <c r="M2" s="280"/>
      <c r="N2" s="981" t="s">
        <v>398</v>
      </c>
      <c r="O2" s="982"/>
      <c r="P2" s="982"/>
      <c r="Q2" s="983"/>
    </row>
    <row r="3" spans="1:22" ht="15.75" thickBot="1" x14ac:dyDescent="0.3"/>
    <row r="4" spans="1:22" ht="52.5" customHeight="1" thickBot="1" x14ac:dyDescent="0.3">
      <c r="A4" s="238" t="s">
        <v>399</v>
      </c>
      <c r="B4" s="245" t="s">
        <v>289</v>
      </c>
      <c r="C4" s="418" t="s">
        <v>332</v>
      </c>
      <c r="D4" s="417" t="s">
        <v>349</v>
      </c>
      <c r="E4" s="417" t="s">
        <v>366</v>
      </c>
      <c r="F4" s="417" t="s">
        <v>383</v>
      </c>
      <c r="G4" s="246" t="s">
        <v>400</v>
      </c>
      <c r="H4" s="626" t="s">
        <v>401</v>
      </c>
      <c r="I4" s="627" t="s">
        <v>402</v>
      </c>
      <c r="L4" s="991" t="s">
        <v>403</v>
      </c>
      <c r="M4" s="992"/>
      <c r="N4" s="990" t="s">
        <v>404</v>
      </c>
      <c r="O4" s="990"/>
      <c r="P4" s="990" t="s">
        <v>405</v>
      </c>
      <c r="Q4" s="990"/>
      <c r="R4" s="997" t="s">
        <v>406</v>
      </c>
      <c r="S4" s="998"/>
      <c r="T4" s="995" t="s">
        <v>407</v>
      </c>
      <c r="U4" s="996"/>
    </row>
    <row r="5" spans="1:22" ht="30" customHeight="1" thickBot="1" x14ac:dyDescent="0.3">
      <c r="A5" s="247" t="s">
        <v>408</v>
      </c>
      <c r="B5" s="248">
        <f>MIN(Monday!K7:K26)</f>
        <v>0</v>
      </c>
      <c r="C5" s="248">
        <f>MIN(Tuesday!K7:K26)</f>
        <v>0</v>
      </c>
      <c r="D5" s="248">
        <f>MIN(Wednesday!K7:K26)</f>
        <v>0</v>
      </c>
      <c r="E5" s="248">
        <f>MIN(Thursday!K7:K26)</f>
        <v>0</v>
      </c>
      <c r="F5" s="248">
        <f>MIN(Friday!K7:K26)</f>
        <v>0</v>
      </c>
      <c r="G5" s="625">
        <f>SUM(B5:F5)</f>
        <v>0</v>
      </c>
      <c r="H5" s="97">
        <v>2.5</v>
      </c>
      <c r="I5" s="98" t="str">
        <f>IF(G5&gt;=H5, "Yes", "No")</f>
        <v>No</v>
      </c>
      <c r="L5" s="993"/>
      <c r="M5" s="994"/>
      <c r="N5" s="985">
        <f>S6</f>
        <v>0</v>
      </c>
      <c r="O5" s="985"/>
      <c r="P5" s="985">
        <f>S7</f>
        <v>0</v>
      </c>
      <c r="Q5" s="985"/>
      <c r="R5" s="974">
        <f>IF(ISERROR(P5/N5),0, P5/N5)</f>
        <v>0</v>
      </c>
      <c r="S5" s="974"/>
      <c r="T5" s="999" t="str">
        <f>IF(R5&lt;=0.5, "Yes", "No")</f>
        <v>Yes</v>
      </c>
      <c r="U5" s="1000"/>
    </row>
    <row r="6" spans="1:22" ht="30" hidden="1" customHeight="1" x14ac:dyDescent="0.25">
      <c r="A6" s="299"/>
      <c r="B6" s="300"/>
      <c r="C6" s="300"/>
      <c r="D6" s="300"/>
      <c r="E6" s="300"/>
      <c r="F6" s="300"/>
      <c r="G6" s="301"/>
      <c r="H6" s="302"/>
      <c r="I6" s="302"/>
      <c r="L6" s="303"/>
      <c r="M6" s="303" t="s">
        <v>409</v>
      </c>
      <c r="N6" s="114">
        <f>MAX(Monday!K7:K26)</f>
        <v>0</v>
      </c>
      <c r="O6" s="114">
        <f>MAX(Tuesday!K7:K26)</f>
        <v>0</v>
      </c>
      <c r="P6" s="114">
        <f>MAX(Wednesday!K7:K26)</f>
        <v>0</v>
      </c>
      <c r="Q6" s="114">
        <f>MAX(Thursday!K7:K26)</f>
        <v>0</v>
      </c>
      <c r="R6" s="114">
        <f>MAX(Friday!K7:K26)</f>
        <v>0</v>
      </c>
      <c r="S6" s="306">
        <f>SUM(N6:R6)</f>
        <v>0</v>
      </c>
      <c r="T6" s="302"/>
      <c r="U6" s="302"/>
    </row>
    <row r="7" spans="1:22" ht="30" hidden="1" customHeight="1" x14ac:dyDescent="0.25">
      <c r="A7" s="299"/>
      <c r="B7" s="300"/>
      <c r="C7" s="300"/>
      <c r="D7" s="300"/>
      <c r="E7" s="300"/>
      <c r="F7" s="300"/>
      <c r="G7" s="301"/>
      <c r="H7" s="302"/>
      <c r="I7" s="302"/>
      <c r="L7" s="303"/>
      <c r="M7" s="303" t="s">
        <v>410</v>
      </c>
      <c r="N7" s="119">
        <f>MAX(Monday!M7:M26)</f>
        <v>0</v>
      </c>
      <c r="O7" s="119">
        <f>MAX(Tuesday!M7:M26)</f>
        <v>0</v>
      </c>
      <c r="P7" s="119">
        <f>MAX(Wednesday!M7:M26)</f>
        <v>0</v>
      </c>
      <c r="Q7" s="119">
        <f>MAX(Thursday!M7:M26)</f>
        <v>0</v>
      </c>
      <c r="R7" s="119">
        <f>MAX(Friday!M7:M26)</f>
        <v>0</v>
      </c>
      <c r="S7" s="307">
        <f>SUM(N7:R7)</f>
        <v>0</v>
      </c>
      <c r="T7" s="302"/>
      <c r="U7" s="302"/>
    </row>
    <row r="8" spans="1:22" ht="22.5" customHeight="1" thickBot="1" x14ac:dyDescent="0.3">
      <c r="A8" s="100"/>
      <c r="B8" s="101"/>
      <c r="C8" s="101"/>
      <c r="D8" s="101"/>
      <c r="E8" s="101"/>
      <c r="F8" s="101"/>
      <c r="G8" s="101"/>
      <c r="H8" s="102"/>
      <c r="I8" s="102"/>
    </row>
    <row r="9" spans="1:22" ht="65.25" customHeight="1" thickBot="1" x14ac:dyDescent="0.3">
      <c r="B9" s="103" t="s">
        <v>289</v>
      </c>
      <c r="C9" s="419" t="s">
        <v>332</v>
      </c>
      <c r="D9" s="419" t="s">
        <v>349</v>
      </c>
      <c r="E9" s="419" t="s">
        <v>366</v>
      </c>
      <c r="F9" s="419" t="s">
        <v>383</v>
      </c>
      <c r="G9" s="104" t="s">
        <v>400</v>
      </c>
      <c r="H9" s="105" t="s">
        <v>401</v>
      </c>
      <c r="I9" s="106" t="s">
        <v>402</v>
      </c>
      <c r="L9" s="986" t="s">
        <v>411</v>
      </c>
      <c r="M9" s="987"/>
      <c r="N9" s="1001" t="s">
        <v>412</v>
      </c>
      <c r="O9" s="1001"/>
      <c r="P9" s="1001" t="s">
        <v>413</v>
      </c>
      <c r="Q9" s="1001"/>
      <c r="R9" s="1002" t="s">
        <v>414</v>
      </c>
      <c r="S9" s="1003"/>
      <c r="T9" s="995" t="s">
        <v>407</v>
      </c>
      <c r="U9" s="996"/>
    </row>
    <row r="10" spans="1:22" ht="30.75" customHeight="1" thickBot="1" x14ac:dyDescent="0.3">
      <c r="A10" s="107" t="s">
        <v>415</v>
      </c>
      <c r="B10" s="108">
        <f>MIN(Monday!N7:N26)</f>
        <v>0</v>
      </c>
      <c r="C10" s="108">
        <f>MIN(Tuesday!N7:N26)</f>
        <v>0</v>
      </c>
      <c r="D10" s="108">
        <f>MIN(Wednesday!N7:N26)</f>
        <v>0</v>
      </c>
      <c r="E10" s="108">
        <f>MIN(Thursday!N7:N26)</f>
        <v>0</v>
      </c>
      <c r="F10" s="108">
        <f>MIN(Friday!N7:N26)</f>
        <v>0</v>
      </c>
      <c r="G10" s="109">
        <f t="shared" ref="G10:G17" si="0">SUM(B10:F10)</f>
        <v>0</v>
      </c>
      <c r="H10" s="551">
        <v>3.75</v>
      </c>
      <c r="I10" s="111" t="str">
        <f t="shared" ref="I10:I17" si="1">IF(G10&gt;=H10, "Yes", "No")</f>
        <v>No</v>
      </c>
      <c r="L10" s="988"/>
      <c r="M10" s="989"/>
      <c r="N10" s="985">
        <f>S11</f>
        <v>0</v>
      </c>
      <c r="O10" s="985"/>
      <c r="P10" s="985">
        <f>S12</f>
        <v>0</v>
      </c>
      <c r="Q10" s="985"/>
      <c r="R10" s="974">
        <f>IF(ISERROR(P10/N10),0, P10/N10)</f>
        <v>0</v>
      </c>
      <c r="S10" s="974"/>
      <c r="T10" s="999" t="str">
        <f>IF(R10&lt;=0.5, "Yes", "No")</f>
        <v>Yes</v>
      </c>
      <c r="U10" s="1000"/>
    </row>
    <row r="11" spans="1:22" ht="30.75" hidden="1" customHeight="1" x14ac:dyDescent="0.25">
      <c r="A11" s="402"/>
      <c r="B11" s="403"/>
      <c r="C11" s="403"/>
      <c r="D11" s="403"/>
      <c r="E11" s="403"/>
      <c r="F11" s="403"/>
      <c r="G11" s="404"/>
      <c r="H11" s="405"/>
      <c r="I11" s="406"/>
      <c r="L11" s="303"/>
      <c r="M11" s="303"/>
      <c r="N11" s="114">
        <f>MAX(Monday!N7:N26)</f>
        <v>0</v>
      </c>
      <c r="O11" s="114">
        <f>MAX(Tuesday!N7:N26)</f>
        <v>0</v>
      </c>
      <c r="P11" s="114">
        <f>MAX(Wednesday!N7:N26)</f>
        <v>0</v>
      </c>
      <c r="Q11" s="114">
        <f>MAX(Thursday!N7:N26)</f>
        <v>0</v>
      </c>
      <c r="R11" s="114">
        <f>MAX(Friday!N7:N26)</f>
        <v>0</v>
      </c>
      <c r="S11" s="306">
        <f>SUM(N11:R11)</f>
        <v>0</v>
      </c>
      <c r="T11" s="302"/>
      <c r="U11" s="302"/>
    </row>
    <row r="12" spans="1:22" ht="30.75" hidden="1" customHeight="1" thickBot="1" x14ac:dyDescent="0.3">
      <c r="A12" s="402"/>
      <c r="B12" s="403"/>
      <c r="C12" s="403"/>
      <c r="D12" s="403"/>
      <c r="E12" s="403"/>
      <c r="F12" s="403"/>
      <c r="G12" s="404"/>
      <c r="H12" s="405"/>
      <c r="I12" s="406"/>
      <c r="L12" s="303"/>
      <c r="M12" s="303"/>
      <c r="N12" s="119">
        <f>MAX(Monday!P7:P26)</f>
        <v>0</v>
      </c>
      <c r="O12" s="119">
        <f>MAX(Tuesday!P7:P26)</f>
        <v>0</v>
      </c>
      <c r="P12" s="119">
        <f>MAX(Wednesday!P7:P26)</f>
        <v>0</v>
      </c>
      <c r="Q12" s="119">
        <f>MAX(Thursday!P7:P26)</f>
        <v>0</v>
      </c>
      <c r="R12" s="119">
        <f>MAX(Friday!P7:P26)</f>
        <v>0</v>
      </c>
      <c r="S12" s="306">
        <f>SUM(N12:R12)</f>
        <v>0</v>
      </c>
      <c r="T12" s="302"/>
      <c r="U12" s="302"/>
    </row>
    <row r="13" spans="1:22" ht="36.75" customHeight="1" thickBot="1" x14ac:dyDescent="0.35">
      <c r="A13" s="112" t="s">
        <v>416</v>
      </c>
      <c r="B13" s="113">
        <f>IF(Monday!AR3=TRUE,SUM('Optional VegBar'!G16,Monday!AG7),Monday!AG7)</f>
        <v>0</v>
      </c>
      <c r="C13" s="113">
        <f>IF(Tuesday!AR3=TRUE,SUM('Optional VegBar'!G16,Tuesday!AG7),Tuesday!AG7)</f>
        <v>0</v>
      </c>
      <c r="D13" s="113">
        <f>IF(Wednesday!AR3=TRUE,SUM('Optional VegBar'!G16,Wednesday!AG7),Wednesday!AG7)</f>
        <v>0</v>
      </c>
      <c r="E13" s="113">
        <f>IF(Thursday!AR3=TRUE,SUM('Optional VegBar'!G16,Thursday!AG7),Thursday!AG7)</f>
        <v>0</v>
      </c>
      <c r="F13" s="113">
        <f>IF(Friday!AR3=TRUE,SUM('Optional VegBar'!G16,Friday!AG7),Friday!AG7)</f>
        <v>0</v>
      </c>
      <c r="G13" s="114">
        <f t="shared" si="0"/>
        <v>0</v>
      </c>
      <c r="H13" s="115">
        <v>0.5</v>
      </c>
      <c r="I13" s="116" t="str">
        <f t="shared" si="1"/>
        <v>No</v>
      </c>
      <c r="L13" s="984" t="s">
        <v>417</v>
      </c>
      <c r="M13" s="984"/>
      <c r="N13" s="984"/>
      <c r="O13" s="984"/>
      <c r="P13" s="984"/>
      <c r="Q13" s="984"/>
      <c r="R13" s="984"/>
      <c r="S13" s="984"/>
      <c r="T13" s="984"/>
      <c r="U13" s="984"/>
      <c r="V13" s="401"/>
    </row>
    <row r="14" spans="1:22" ht="33" customHeight="1" thickTop="1" x14ac:dyDescent="0.25">
      <c r="A14" s="117" t="s">
        <v>418</v>
      </c>
      <c r="B14" s="118">
        <f>IF(Monday!AR3=TRUE, SUM('Optional VegBar'!M16,Monday!AM7),Monday!AM7)</f>
        <v>0</v>
      </c>
      <c r="C14" s="118">
        <f>IF(Tuesday!AR3=TRUE, SUM('Optional VegBar'!M16,Tuesday!AM7),Tuesday!AM7)</f>
        <v>0</v>
      </c>
      <c r="D14" s="118">
        <f>IF(Wednesday!AR3=TRUE, SUM('Optional VegBar'!M16,Wednesday!AM7),Wednesday!AM7)</f>
        <v>0</v>
      </c>
      <c r="E14" s="118">
        <f>IF(Thursday!AR3=TRUE, SUM('Optional VegBar'!M16,Thursday!AM7),Thursday!AM7)</f>
        <v>0</v>
      </c>
      <c r="F14" s="118">
        <f>IF(Friday!AR3=TRUE, SUM('Optional VegBar'!M16,Friday!AM7),Friday!AM7)</f>
        <v>0</v>
      </c>
      <c r="G14" s="119">
        <f t="shared" si="0"/>
        <v>0</v>
      </c>
      <c r="H14" s="95">
        <v>0.75</v>
      </c>
      <c r="I14" s="96" t="str">
        <f t="shared" si="1"/>
        <v>No</v>
      </c>
      <c r="L14" s="1007"/>
      <c r="M14" s="1008"/>
      <c r="N14" s="1008"/>
      <c r="O14" s="1008"/>
      <c r="P14" s="1008"/>
      <c r="Q14" s="1008"/>
      <c r="R14" s="1008"/>
      <c r="S14" s="1008"/>
      <c r="T14" s="1008"/>
      <c r="U14" s="1009"/>
      <c r="V14" s="281"/>
    </row>
    <row r="15" spans="1:22" ht="38.25" customHeight="1" x14ac:dyDescent="0.25">
      <c r="A15" s="117" t="s">
        <v>419</v>
      </c>
      <c r="B15" s="118">
        <f>IF(Monday!AR3=TRUE, SUM('Optional VegBar'!S16,Monday!AS7),Monday!AS7)</f>
        <v>0</v>
      </c>
      <c r="C15" s="118">
        <f>IF(Tuesday!AR3=TRUE, SUM('Optional VegBar'!S16,Tuesday!AS7),Tuesday!AS7)</f>
        <v>0</v>
      </c>
      <c r="D15" s="118">
        <f>IF(Wednesday!AR3=TRUE, SUM('Optional VegBar'!S16,Wednesday!AS7),Wednesday!AS7)</f>
        <v>0</v>
      </c>
      <c r="E15" s="118">
        <f>IF(Thursday!AR3=TRUE, SUM('Optional VegBar'!S16,Thursday!AS7),Thursday!AS7)</f>
        <v>0</v>
      </c>
      <c r="F15" s="118">
        <f>IF(Friday!AR3=TRUE, SUM('Optional VegBar'!S16,Friday!AS7),Friday!AS7)</f>
        <v>0</v>
      </c>
      <c r="G15" s="119">
        <f t="shared" si="0"/>
        <v>0</v>
      </c>
      <c r="H15" s="95">
        <v>0.5</v>
      </c>
      <c r="I15" s="96" t="str">
        <f t="shared" si="1"/>
        <v>No</v>
      </c>
      <c r="L15" s="1010"/>
      <c r="M15" s="813"/>
      <c r="N15" s="813"/>
      <c r="O15" s="813"/>
      <c r="P15" s="813"/>
      <c r="Q15" s="813"/>
      <c r="R15" s="813"/>
      <c r="S15" s="813"/>
      <c r="T15" s="813"/>
      <c r="U15" s="1011"/>
      <c r="V15" s="281"/>
    </row>
    <row r="16" spans="1:22" ht="35.25" customHeight="1" x14ac:dyDescent="0.25">
      <c r="A16" s="117" t="s">
        <v>420</v>
      </c>
      <c r="B16" s="118">
        <f>IF(Monday!AR3=TRUE, SUM('Optional VegBar'!Y16,Monday!AY7),Monday!AY7)</f>
        <v>0</v>
      </c>
      <c r="C16" s="118">
        <f>IF(Tuesday!AR3=TRUE, SUM('Optional VegBar'!Y16,Tuesday!AY7),Tuesday!AY7)</f>
        <v>0</v>
      </c>
      <c r="D16" s="118">
        <f>IF(Wednesday!AR3=TRUE, SUM('Optional VegBar'!Y16,Wednesday!AY7),Wednesday!AY7)</f>
        <v>0</v>
      </c>
      <c r="E16" s="118">
        <f>IF(Thursday!AR3=TRUE, SUM('Optional VegBar'!Y16,Thursday!AY7),Thursday!AY7)</f>
        <v>0</v>
      </c>
      <c r="F16" s="118">
        <f>IF(Friday!AR3=TRUE, SUM('Optional VegBar'!Y16,Friday!AY7),Friday!AY7)</f>
        <v>0</v>
      </c>
      <c r="G16" s="119">
        <f t="shared" si="0"/>
        <v>0</v>
      </c>
      <c r="H16" s="95">
        <v>0.5</v>
      </c>
      <c r="I16" s="96" t="str">
        <f t="shared" si="1"/>
        <v>No</v>
      </c>
      <c r="L16" s="1010"/>
      <c r="M16" s="813"/>
      <c r="N16" s="813"/>
      <c r="O16" s="813"/>
      <c r="P16" s="813"/>
      <c r="Q16" s="813"/>
      <c r="R16" s="813"/>
      <c r="S16" s="813"/>
      <c r="T16" s="813"/>
      <c r="U16" s="1011"/>
      <c r="V16" s="281"/>
    </row>
    <row r="17" spans="1:22" ht="48.75" customHeight="1" thickBot="1" x14ac:dyDescent="0.3">
      <c r="A17" s="120" t="s">
        <v>421</v>
      </c>
      <c r="B17" s="121">
        <f>IF(Monday!AR3=TRUE,SUM('Optional VegBar'!AE16,Monday!BE5),Monday!BE5)</f>
        <v>0</v>
      </c>
      <c r="C17" s="121">
        <f>IF(Tuesday!AR3=TRUE,SUM('Optional VegBar'!AE16,Tuesday!BE5),Tuesday!BE5)</f>
        <v>0</v>
      </c>
      <c r="D17" s="121">
        <f>IF(Wednesday!AR3=TRUE,SUM('Optional VegBar'!AE16,Wednesday!BE5),Wednesday!BE5)</f>
        <v>0</v>
      </c>
      <c r="E17" s="121">
        <f>IF(Thursday!AR3=TRUE,SUM('Optional VegBar'!AE16,Thursday!BE5),Thursday!BE5)</f>
        <v>0</v>
      </c>
      <c r="F17" s="121">
        <f>IF(Friday!AR3=TRUE,SUM('Optional VegBar'!AE16,Friday!BE5),Friday!BE5)</f>
        <v>0</v>
      </c>
      <c r="G17" s="625">
        <f t="shared" si="0"/>
        <v>0</v>
      </c>
      <c r="H17" s="97">
        <v>0.5</v>
      </c>
      <c r="I17" s="98" t="str">
        <f t="shared" si="1"/>
        <v>No</v>
      </c>
      <c r="L17" s="1010"/>
      <c r="M17" s="813"/>
      <c r="N17" s="813"/>
      <c r="O17" s="813"/>
      <c r="P17" s="813"/>
      <c r="Q17" s="813"/>
      <c r="R17" s="813"/>
      <c r="S17" s="813"/>
      <c r="T17" s="813"/>
      <c r="U17" s="1011"/>
      <c r="V17" s="281"/>
    </row>
    <row r="18" spans="1:22" ht="7.5" customHeight="1" thickBot="1" x14ac:dyDescent="0.3">
      <c r="A18" s="122"/>
      <c r="B18" s="101"/>
      <c r="C18" s="101"/>
      <c r="D18" s="101"/>
      <c r="E18" s="101"/>
      <c r="F18" s="101"/>
      <c r="G18" s="101"/>
      <c r="H18" s="101"/>
      <c r="I18" s="102"/>
      <c r="L18" s="1010"/>
      <c r="M18" s="813"/>
      <c r="N18" s="813"/>
      <c r="O18" s="813"/>
      <c r="P18" s="813"/>
      <c r="Q18" s="813"/>
      <c r="R18" s="813"/>
      <c r="S18" s="813"/>
      <c r="T18" s="813"/>
      <c r="U18" s="1011"/>
      <c r="V18" s="281"/>
    </row>
    <row r="19" spans="1:22" ht="48" thickBot="1" x14ac:dyDescent="0.3">
      <c r="B19" s="103" t="s">
        <v>289</v>
      </c>
      <c r="C19" s="419" t="s">
        <v>332</v>
      </c>
      <c r="D19" s="419" t="s">
        <v>349</v>
      </c>
      <c r="E19" s="419" t="s">
        <v>366</v>
      </c>
      <c r="F19" s="419" t="s">
        <v>383</v>
      </c>
      <c r="G19" s="104" t="s">
        <v>400</v>
      </c>
      <c r="H19" s="105" t="s">
        <v>422</v>
      </c>
      <c r="I19" s="106" t="s">
        <v>402</v>
      </c>
      <c r="L19" s="1010"/>
      <c r="M19" s="813"/>
      <c r="N19" s="813"/>
      <c r="O19" s="813"/>
      <c r="P19" s="813"/>
      <c r="Q19" s="813"/>
      <c r="R19" s="813"/>
      <c r="S19" s="813"/>
      <c r="T19" s="813"/>
      <c r="U19" s="1011"/>
      <c r="V19" s="281"/>
    </row>
    <row r="20" spans="1:22" ht="36" customHeight="1" x14ac:dyDescent="0.25">
      <c r="A20" s="139" t="s">
        <v>423</v>
      </c>
      <c r="B20" s="242">
        <f>MIN(Monday!E7:E26)</f>
        <v>0</v>
      </c>
      <c r="C20" s="242">
        <f>MIN(Tuesday!E7:E26)</f>
        <v>0</v>
      </c>
      <c r="D20" s="242">
        <f>MIN(Wednesday!E7:E26)</f>
        <v>0</v>
      </c>
      <c r="E20" s="242">
        <f>MIN(Thursday!E7:E26)</f>
        <v>0</v>
      </c>
      <c r="F20" s="242">
        <f>MIN(Friday!E7:E26)</f>
        <v>0</v>
      </c>
      <c r="G20" s="240">
        <f>SUM(B20:F20)</f>
        <v>0</v>
      </c>
      <c r="H20" s="603">
        <v>9</v>
      </c>
      <c r="I20" s="116" t="str">
        <f>IF(G20&gt;=H20, "Yes", "No")</f>
        <v>No</v>
      </c>
      <c r="L20" s="1010"/>
      <c r="M20" s="813"/>
      <c r="N20" s="813"/>
      <c r="O20" s="813"/>
      <c r="P20" s="813"/>
      <c r="Q20" s="813"/>
      <c r="R20" s="813"/>
      <c r="S20" s="813"/>
      <c r="T20" s="813"/>
      <c r="U20" s="1011"/>
      <c r="V20" s="281"/>
    </row>
    <row r="21" spans="1:22" ht="36" customHeight="1" thickBot="1" x14ac:dyDescent="0.3">
      <c r="A21" s="140" t="s">
        <v>424</v>
      </c>
      <c r="B21" s="243">
        <f>MAX(Monday!E7:E26)</f>
        <v>0</v>
      </c>
      <c r="C21" s="243">
        <f>MAX(Tuesday!E7:E26)</f>
        <v>0</v>
      </c>
      <c r="D21" s="243">
        <f>MAX(Wednesday!E7:E26)</f>
        <v>0</v>
      </c>
      <c r="E21" s="243">
        <f>MAX(Thursday!E7:E26)</f>
        <v>0</v>
      </c>
      <c r="F21" s="243">
        <f>MAX(Friday!E7:E26)</f>
        <v>0</v>
      </c>
      <c r="G21" s="241">
        <f>SUM(B21:F21)</f>
        <v>0</v>
      </c>
      <c r="H21" s="604">
        <v>10</v>
      </c>
      <c r="I21" s="98" t="str">
        <f>IF(G21=0,"No",IF(AND(G21&lt;=H21,G21&gt;=H20),"Yes","No"))</f>
        <v>No</v>
      </c>
      <c r="L21" s="1012"/>
      <c r="M21" s="1013"/>
      <c r="N21" s="1013"/>
      <c r="O21" s="1013"/>
      <c r="P21" s="1013"/>
      <c r="Q21" s="1013"/>
      <c r="R21" s="1013"/>
      <c r="S21" s="1013"/>
      <c r="T21" s="1013"/>
      <c r="U21" s="1014"/>
      <c r="V21" s="281"/>
    </row>
    <row r="22" spans="1:22" ht="15.75" customHeight="1" thickTop="1" thickBot="1" x14ac:dyDescent="0.3">
      <c r="A22" s="331"/>
      <c r="B22" s="332"/>
      <c r="C22" s="332"/>
      <c r="D22" s="332"/>
      <c r="E22" s="332"/>
      <c r="F22" s="332"/>
      <c r="G22" s="332"/>
      <c r="H22" s="102"/>
      <c r="I22" s="102"/>
      <c r="L22" s="447"/>
      <c r="M22" s="447"/>
      <c r="N22" s="447"/>
      <c r="O22" s="447"/>
      <c r="P22" s="447"/>
      <c r="Q22" s="447"/>
      <c r="R22" s="447"/>
      <c r="S22" s="447"/>
      <c r="T22" s="447"/>
      <c r="U22" s="447"/>
      <c r="V22" s="281"/>
    </row>
    <row r="23" spans="1:22" ht="48" thickBot="1" x14ac:dyDescent="0.3">
      <c r="B23" s="103" t="s">
        <v>289</v>
      </c>
      <c r="C23" s="419" t="s">
        <v>332</v>
      </c>
      <c r="D23" s="419" t="s">
        <v>349</v>
      </c>
      <c r="E23" s="419" t="s">
        <v>366</v>
      </c>
      <c r="F23" s="419" t="s">
        <v>383</v>
      </c>
      <c r="G23" s="104" t="s">
        <v>400</v>
      </c>
      <c r="H23" s="105" t="s">
        <v>422</v>
      </c>
      <c r="I23" s="106" t="s">
        <v>402</v>
      </c>
      <c r="L23" s="66"/>
      <c r="M23" s="66"/>
      <c r="N23" s="66"/>
      <c r="O23" s="66"/>
      <c r="P23" s="66"/>
      <c r="Q23" s="66"/>
      <c r="R23" s="66"/>
      <c r="S23" s="66"/>
      <c r="T23" s="66"/>
      <c r="U23" s="66"/>
      <c r="V23" s="281"/>
    </row>
    <row r="24" spans="1:22" ht="32.25" customHeight="1" x14ac:dyDescent="0.25">
      <c r="A24" s="123" t="s">
        <v>425</v>
      </c>
      <c r="B24" s="239">
        <f>MIN(Monday!G7:G26)</f>
        <v>0</v>
      </c>
      <c r="C24" s="239">
        <f>MIN(Tuesday!G7:G26)</f>
        <v>0</v>
      </c>
      <c r="D24" s="239">
        <f>MIN(Wednesday!G7:G26)</f>
        <v>0</v>
      </c>
      <c r="E24" s="239">
        <f>MIN(Thursday!G7:G26)</f>
        <v>0</v>
      </c>
      <c r="F24" s="239">
        <f>MIN(Friday!G7:G26)</f>
        <v>0</v>
      </c>
      <c r="G24" s="240">
        <f>SUM(B24:F24)</f>
        <v>0</v>
      </c>
      <c r="H24" s="124">
        <v>8</v>
      </c>
      <c r="I24" s="116" t="str">
        <f>IF(G24&gt;=H24, "Yes", "No")</f>
        <v>No</v>
      </c>
      <c r="M24" s="281"/>
      <c r="N24" s="281"/>
      <c r="O24" s="281"/>
      <c r="P24" s="281"/>
      <c r="Q24" s="281"/>
      <c r="R24" s="281"/>
      <c r="S24" s="281"/>
      <c r="T24" s="281"/>
      <c r="U24" s="281"/>
      <c r="V24" s="281"/>
    </row>
    <row r="25" spans="1:22" ht="33" customHeight="1" thickBot="1" x14ac:dyDescent="0.3">
      <c r="A25" s="125" t="s">
        <v>426</v>
      </c>
      <c r="B25" s="239">
        <f>MAX(Monday!G7:G26)</f>
        <v>0</v>
      </c>
      <c r="C25" s="239">
        <f>MAX(Tuesday!G7:G26)</f>
        <v>0</v>
      </c>
      <c r="D25" s="239">
        <f>MAX(Wednesday!G7:G26)</f>
        <v>0</v>
      </c>
      <c r="E25" s="239">
        <f>MAX(Thursday!G7:G26)</f>
        <v>0</v>
      </c>
      <c r="F25" s="239">
        <f>MAX(Friday!G7:G26)</f>
        <v>0</v>
      </c>
      <c r="G25" s="241">
        <f>SUM(B25:F25)</f>
        <v>0</v>
      </c>
      <c r="H25" s="126">
        <v>10</v>
      </c>
      <c r="I25" s="98" t="str">
        <f>IF(G25=0,"No",IF(AND(G25&lt;=H25,G25&gt;=H24),"Yes","No"))</f>
        <v>No</v>
      </c>
      <c r="M25" s="609"/>
      <c r="N25" s="609"/>
      <c r="O25" s="609"/>
      <c r="P25" s="609"/>
      <c r="Q25" s="609"/>
      <c r="R25" s="609"/>
      <c r="S25" s="609"/>
      <c r="T25" s="609"/>
      <c r="U25" s="609"/>
      <c r="V25" s="609"/>
    </row>
    <row r="26" spans="1:22" ht="32.25" customHeight="1" thickBot="1" x14ac:dyDescent="0.3">
      <c r="A26" s="1004" t="s">
        <v>427</v>
      </c>
      <c r="B26" s="1005"/>
      <c r="C26" s="1005"/>
      <c r="D26" s="1005"/>
      <c r="E26" s="1005"/>
      <c r="F26" s="1006"/>
      <c r="G26" s="157">
        <f>SUM(B27:F27)</f>
        <v>0</v>
      </c>
      <c r="H26" s="407" t="s">
        <v>428</v>
      </c>
      <c r="I26" s="128" t="str">
        <f>IF(G26&lt;=2, "Yes", "No")</f>
        <v>Yes</v>
      </c>
      <c r="M26" s="609"/>
      <c r="N26" s="609"/>
      <c r="O26" s="609"/>
      <c r="P26" s="609"/>
      <c r="Q26" s="609"/>
      <c r="R26" s="609"/>
      <c r="S26" s="609"/>
      <c r="T26" s="609"/>
      <c r="U26" s="609"/>
      <c r="V26" s="609"/>
    </row>
    <row r="27" spans="1:22" ht="32.25" hidden="1" customHeight="1" thickBot="1" x14ac:dyDescent="0.3">
      <c r="A27" s="308"/>
      <c r="B27" s="239">
        <f>MAX(Monday!J7:J26)</f>
        <v>0</v>
      </c>
      <c r="C27" s="239">
        <f>MAX(Tuesday!J7:J26)</f>
        <v>0</v>
      </c>
      <c r="D27" s="239">
        <f>MAX(Wednesday!J7:J26)</f>
        <v>0</v>
      </c>
      <c r="E27" s="239">
        <f>MAX(Thursday!J7:J26)</f>
        <v>0</v>
      </c>
      <c r="F27" s="239">
        <f>MAX(Friday!J7:J26)</f>
        <v>0</v>
      </c>
      <c r="G27" s="157"/>
      <c r="H27" s="127"/>
      <c r="I27" s="128"/>
      <c r="M27" s="609"/>
      <c r="N27" s="609"/>
      <c r="O27" s="609"/>
      <c r="P27" s="609"/>
      <c r="Q27" s="609"/>
      <c r="R27" s="609"/>
      <c r="S27" s="609"/>
      <c r="T27" s="609"/>
      <c r="U27" s="609"/>
      <c r="V27" s="609"/>
    </row>
    <row r="28" spans="1:22" ht="48.75" customHeight="1" thickBot="1" x14ac:dyDescent="0.3">
      <c r="A28" s="129" t="s">
        <v>429</v>
      </c>
      <c r="B28" s="130" t="s">
        <v>430</v>
      </c>
      <c r="C28" s="158">
        <f>SUM(Monday:Friday!G7:G26)</f>
        <v>0</v>
      </c>
      <c r="D28" s="131" t="s">
        <v>431</v>
      </c>
      <c r="E28" s="159">
        <f>SUM(Monday:Friday!I7:I26)</f>
        <v>0</v>
      </c>
      <c r="F28" s="132" t="s">
        <v>432</v>
      </c>
      <c r="G28" s="605">
        <f>IF(ISERROR(E28/C28),0, E28/C28)</f>
        <v>0</v>
      </c>
      <c r="H28" s="133" t="s">
        <v>433</v>
      </c>
      <c r="I28" s="134" t="str">
        <f>IF(G28&gt;=0.8,"Yes","No")</f>
        <v>No</v>
      </c>
      <c r="J28" s="99">
        <v>3</v>
      </c>
      <c r="M28" s="609"/>
      <c r="N28" s="609"/>
      <c r="O28" s="609"/>
      <c r="P28" s="609"/>
      <c r="Q28" s="609"/>
      <c r="R28" s="609"/>
      <c r="S28" s="609"/>
      <c r="T28" s="609"/>
      <c r="U28" s="609"/>
      <c r="V28" s="609"/>
    </row>
    <row r="29" spans="1:22" ht="10.5" customHeight="1" x14ac:dyDescent="0.25">
      <c r="A29" s="122"/>
      <c r="B29" s="135"/>
      <c r="C29" s="136"/>
      <c r="D29" s="137"/>
      <c r="E29" s="138"/>
      <c r="F29" s="137"/>
      <c r="G29" s="138"/>
      <c r="H29" s="137"/>
      <c r="I29" s="137"/>
      <c r="M29" s="609"/>
      <c r="N29" s="609"/>
      <c r="O29" s="609"/>
      <c r="P29" s="609"/>
      <c r="Q29" s="609"/>
      <c r="R29" s="609"/>
      <c r="S29" s="609"/>
      <c r="T29" s="609"/>
      <c r="U29" s="609"/>
      <c r="V29" s="609"/>
    </row>
    <row r="30" spans="1:22" ht="9" customHeight="1" thickBot="1" x14ac:dyDescent="0.3">
      <c r="B30" s="141"/>
      <c r="C30" s="141"/>
      <c r="D30" s="141"/>
      <c r="E30" s="141"/>
      <c r="F30" s="141"/>
      <c r="G30" s="141"/>
      <c r="H30" s="102"/>
      <c r="I30" s="102"/>
      <c r="M30" s="609"/>
      <c r="N30" s="609"/>
      <c r="O30" s="609"/>
      <c r="P30" s="609"/>
      <c r="Q30" s="609"/>
      <c r="R30" s="609"/>
      <c r="S30" s="609"/>
      <c r="T30" s="609"/>
      <c r="U30" s="609"/>
      <c r="V30" s="609"/>
    </row>
    <row r="31" spans="1:22" ht="48" thickBot="1" x14ac:dyDescent="0.3">
      <c r="B31" s="103" t="s">
        <v>289</v>
      </c>
      <c r="C31" s="419" t="s">
        <v>332</v>
      </c>
      <c r="D31" s="419" t="s">
        <v>349</v>
      </c>
      <c r="E31" s="419" t="s">
        <v>366</v>
      </c>
      <c r="F31" s="419" t="s">
        <v>383</v>
      </c>
      <c r="G31" s="104" t="s">
        <v>400</v>
      </c>
      <c r="H31" s="105" t="s">
        <v>401</v>
      </c>
      <c r="I31" s="106" t="s">
        <v>402</v>
      </c>
      <c r="M31" s="281"/>
      <c r="N31" s="281"/>
      <c r="O31" s="281"/>
      <c r="P31" s="281"/>
      <c r="Q31" s="281"/>
      <c r="R31" s="281"/>
      <c r="S31" s="281"/>
      <c r="T31" s="281"/>
      <c r="U31" s="281"/>
      <c r="V31" s="281"/>
    </row>
    <row r="32" spans="1:22" ht="33" customHeight="1" thickBot="1" x14ac:dyDescent="0.3">
      <c r="A32" s="142" t="s">
        <v>434</v>
      </c>
      <c r="B32" s="143">
        <f>MIN(Monday!Q7:Q26)</f>
        <v>0</v>
      </c>
      <c r="C32" s="143">
        <f>MIN(Tuesday!Q7:Q26)</f>
        <v>0</v>
      </c>
      <c r="D32" s="143">
        <f>MIN(Wednesday!Q7:Q26)</f>
        <v>0</v>
      </c>
      <c r="E32" s="143">
        <f>MIN(Thursday!Q7:Q26)</f>
        <v>0</v>
      </c>
      <c r="F32" s="143">
        <f>MIN(Friday!Q7:Q26)</f>
        <v>0</v>
      </c>
      <c r="G32" s="109">
        <f>SUM(B32:F32)</f>
        <v>0</v>
      </c>
      <c r="H32" s="110">
        <v>5</v>
      </c>
      <c r="I32" s="144" t="str">
        <f>IF(G32&gt;=H32, "Yes", "No")</f>
        <v>No</v>
      </c>
      <c r="M32" s="281"/>
      <c r="N32" s="281"/>
      <c r="O32" s="281"/>
      <c r="P32" s="281"/>
      <c r="Q32" s="281"/>
      <c r="R32" s="281"/>
      <c r="S32" s="281"/>
      <c r="T32" s="281"/>
      <c r="U32" s="281"/>
      <c r="V32" s="281"/>
    </row>
    <row r="33" spans="1:22" ht="79.5" customHeight="1" x14ac:dyDescent="0.25">
      <c r="A33" s="523" t="s">
        <v>435</v>
      </c>
      <c r="B33" s="145" t="str">
        <f>Monday!Z5</f>
        <v/>
      </c>
      <c r="C33" s="145" t="str">
        <f>Tuesday!Z5</f>
        <v/>
      </c>
      <c r="D33" s="145" t="str">
        <f>Wednesday!Z5</f>
        <v/>
      </c>
      <c r="E33" s="145" t="str">
        <f>Thursday!Z5</f>
        <v/>
      </c>
      <c r="F33" s="203" t="str">
        <f>Friday!Z5</f>
        <v/>
      </c>
      <c r="M33" s="281"/>
      <c r="N33" s="281"/>
      <c r="O33" s="281"/>
      <c r="P33" s="281"/>
      <c r="Q33" s="281"/>
      <c r="R33" s="281"/>
      <c r="S33" s="281"/>
      <c r="T33" s="281"/>
      <c r="U33" s="281"/>
      <c r="V33" s="281"/>
    </row>
    <row r="34" spans="1:22" ht="54" customHeight="1" thickBot="1" x14ac:dyDescent="0.3">
      <c r="A34" s="527" t="s">
        <v>327</v>
      </c>
      <c r="B34" s="147" t="str">
        <f>Monday!Z9</f>
        <v/>
      </c>
      <c r="C34" s="147" t="str">
        <f>Tuesday!Z9</f>
        <v/>
      </c>
      <c r="D34" s="147" t="str">
        <f>Wednesday!Z9</f>
        <v/>
      </c>
      <c r="E34" s="147" t="str">
        <f>Thursday!Z9</f>
        <v/>
      </c>
      <c r="F34" s="204" t="str">
        <f>Friday!Z9</f>
        <v/>
      </c>
      <c r="G34" s="146"/>
    </row>
  </sheetData>
  <sheetProtection algorithmName="SHA-512" hashValue="asi2o36w07CipzE6qxN7xvN7GtlWOgThLlS/HH+bh+xZTr8E5yGdEYp5x/G8rAB/jAvgYHLt+aBhfwYwB2Fjqw==" saltValue="8Tv+w9mzVBZy8kOd8H0bsg==" spinCount="100000" sheet="1"/>
  <mergeCells count="23">
    <mergeCell ref="R9:S9"/>
    <mergeCell ref="A26:F26"/>
    <mergeCell ref="L14:U21"/>
    <mergeCell ref="P10:Q10"/>
    <mergeCell ref="R10:S10"/>
    <mergeCell ref="N9:O9"/>
    <mergeCell ref="T10:U10"/>
    <mergeCell ref="R5:S5"/>
    <mergeCell ref="A1:I2"/>
    <mergeCell ref="N2:Q2"/>
    <mergeCell ref="L13:U13"/>
    <mergeCell ref="N10:O10"/>
    <mergeCell ref="L9:M10"/>
    <mergeCell ref="N4:O4"/>
    <mergeCell ref="N5:O5"/>
    <mergeCell ref="P4:Q4"/>
    <mergeCell ref="L4:M5"/>
    <mergeCell ref="P5:Q5"/>
    <mergeCell ref="T4:U4"/>
    <mergeCell ref="R4:S4"/>
    <mergeCell ref="T5:U5"/>
    <mergeCell ref="T9:U9"/>
    <mergeCell ref="P9:Q9"/>
  </mergeCells>
  <conditionalFormatting sqref="I4:I32">
    <cfRule type="containsText" dxfId="32" priority="16" stopIfTrue="1" operator="containsText" text="No">
      <formula>NOT(ISERROR(SEARCH("No",I4)))</formula>
    </cfRule>
    <cfRule type="containsText" dxfId="31" priority="17" stopIfTrue="1" operator="containsText" text="Yes">
      <formula>NOT(ISERROR(SEARCH("Yes",I4)))</formula>
    </cfRule>
  </conditionalFormatting>
  <conditionalFormatting sqref="B33:F34">
    <cfRule type="containsText" dxfId="30" priority="14" stopIfTrue="1" operator="containsText" text="Yes">
      <formula>NOT(ISERROR(SEARCH("Yes",B33)))</formula>
    </cfRule>
    <cfRule type="containsText" dxfId="29" priority="15" stopIfTrue="1" operator="containsText" text="No">
      <formula>NOT(ISERROR(SEARCH("No",B33)))</formula>
    </cfRule>
  </conditionalFormatting>
  <conditionalFormatting sqref="T5:U7 T10:U12">
    <cfRule type="containsText" dxfId="28" priority="12" stopIfTrue="1" operator="containsText" text="No">
      <formula>NOT(ISERROR(SEARCH("No",T5)))</formula>
    </cfRule>
    <cfRule type="containsText" dxfId="27" priority="13" stopIfTrue="1" operator="containsText" text="Yes">
      <formula>NOT(ISERROR(SEARCH("Yes",T5)))</formula>
    </cfRule>
  </conditionalFormatting>
  <conditionalFormatting sqref="B11:F12 B5:F7 M2">
    <cfRule type="cellIs" dxfId="26" priority="11" stopIfTrue="1" operator="lessThan">
      <formula>0.5</formula>
    </cfRule>
  </conditionalFormatting>
  <conditionalFormatting sqref="B20:F20 B24:F24">
    <cfRule type="cellIs" dxfId="25" priority="3" stopIfTrue="1" operator="lessThan">
      <formula>1</formula>
    </cfRule>
  </conditionalFormatting>
  <conditionalFormatting sqref="B10:F10">
    <cfRule type="cellIs" dxfId="24" priority="2" stopIfTrue="1" operator="lessThan">
      <formula>0.75</formula>
    </cfRule>
  </conditionalFormatting>
  <conditionalFormatting sqref="B32:F32">
    <cfRule type="cellIs" dxfId="23" priority="1" stopIfTrue="1" operator="lessThan">
      <formula>1</formula>
    </cfRule>
  </conditionalFormatting>
  <hyperlinks>
    <hyperlink ref="B4" location="Monday!A1" display="Monday" xr:uid="{00000000-0004-0000-0B00-000000000000}"/>
    <hyperlink ref="B9" location="Monday!A1" display="Monday" xr:uid="{00000000-0004-0000-0B00-000001000000}"/>
    <hyperlink ref="B23" location="Monday!A1" display="Monday" xr:uid="{00000000-0004-0000-0B00-000002000000}"/>
    <hyperlink ref="B19" location="Monday!A1" display="Monday" xr:uid="{00000000-0004-0000-0B00-000003000000}"/>
    <hyperlink ref="B31" location="Monday!A1" display="Monday" xr:uid="{00000000-0004-0000-0B00-000004000000}"/>
    <hyperlink ref="C9" location="Tuesday!A1" display="Tuesday" xr:uid="{00000000-0004-0000-0B00-000005000000}"/>
    <hyperlink ref="C23" location="Tuesday!A1" display="Tuesday" xr:uid="{00000000-0004-0000-0B00-000006000000}"/>
    <hyperlink ref="C19" location="Tuesday!A1" display="Tuesday" xr:uid="{00000000-0004-0000-0B00-000007000000}"/>
    <hyperlink ref="C31" location="Tuesday!A1" display="Tuesday" xr:uid="{00000000-0004-0000-0B00-000008000000}"/>
    <hyperlink ref="D4" location="Wednesday!A1" display="Wednesday" xr:uid="{00000000-0004-0000-0B00-000009000000}"/>
    <hyperlink ref="D9" location="Wednesday!A1" display="Wednesday" xr:uid="{00000000-0004-0000-0B00-00000A000000}"/>
    <hyperlink ref="D23" location="Wednesday!A1" display="Wednesday" xr:uid="{00000000-0004-0000-0B00-00000B000000}"/>
    <hyperlink ref="D19" location="Wednesday!A1" display="Wednesday" xr:uid="{00000000-0004-0000-0B00-00000C000000}"/>
    <hyperlink ref="D31" location="Wednesday!A1" display="Wednesday" xr:uid="{00000000-0004-0000-0B00-00000D000000}"/>
    <hyperlink ref="E4" location="Thursday!A1" display="Thursday" xr:uid="{00000000-0004-0000-0B00-00000E000000}"/>
    <hyperlink ref="E9" location="Thursday!A1" display="Thursday" xr:uid="{00000000-0004-0000-0B00-00000F000000}"/>
    <hyperlink ref="E23" location="Thursday!A1" display="Thursday" xr:uid="{00000000-0004-0000-0B00-000010000000}"/>
    <hyperlink ref="E19" location="Thursday!A1" display="Thursday" xr:uid="{00000000-0004-0000-0B00-000011000000}"/>
    <hyperlink ref="E31" location="Thursday!A1" display="Thursday" xr:uid="{00000000-0004-0000-0B00-000012000000}"/>
    <hyperlink ref="F4" location="Friday!A1" display="Friday" xr:uid="{00000000-0004-0000-0B00-000013000000}"/>
    <hyperlink ref="F9" location="Friday!A1" display="Friday" xr:uid="{00000000-0004-0000-0B00-000014000000}"/>
    <hyperlink ref="F23" location="Friday!A1" display="Friday" xr:uid="{00000000-0004-0000-0B00-000015000000}"/>
    <hyperlink ref="F19" location="Friday!A1" display="Friday" xr:uid="{00000000-0004-0000-0B00-000016000000}"/>
    <hyperlink ref="F31" location="Friday!A1" display="Friday" xr:uid="{00000000-0004-0000-0B00-000017000000}"/>
    <hyperlink ref="D28" location="'All Meals'!A1" display="Weekly Whole Grain Rich Total:" xr:uid="{00000000-0004-0000-0B00-000018000000}"/>
    <hyperlink ref="B28" location="'All Meals'!A1" display="Weekly Grains Total:" xr:uid="{00000000-0004-0000-0B00-000019000000}"/>
    <hyperlink ref="A4" location="'Menu Worksheet Instructions'!A1" display="Go to instructions" xr:uid="{00000000-0004-0000-0B00-00001A000000}"/>
    <hyperlink ref="A26:F26" location="'All Meals'!A1" display="Grain Based Dessert Total for all weekly meals" xr:uid="{00000000-0004-0000-0B00-00001B000000}"/>
    <hyperlink ref="C4" location="Tuesday!A1" display="Tuesday" xr:uid="{00000000-0004-0000-0B00-00001C000000}"/>
  </hyperlinks>
  <pageMargins left="0.7" right="0.7" top="1.0447916666666666" bottom="0.75" header="0.3" footer="0.3"/>
  <pageSetup scale="47" orientation="landscape" r:id="rId1"/>
  <headerFooter>
    <oddHeader>&amp;L&amp;G</oddHeader>
    <oddFooter>Page &amp;P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46" customWidth="1"/>
    <col min="2" max="2" width="36" style="46" customWidth="1"/>
    <col min="3" max="3" width="38.7109375" style="46" customWidth="1"/>
    <col min="4" max="4" width="40" style="46" customWidth="1"/>
    <col min="5" max="5" width="39.28515625" style="46" customWidth="1"/>
    <col min="6" max="6" width="36.7109375" style="46" customWidth="1"/>
    <col min="7" max="7" width="37.140625" style="46" customWidth="1"/>
    <col min="8" max="8" width="34" style="46" customWidth="1"/>
    <col min="9" max="9" width="38.42578125" style="46" customWidth="1"/>
    <col min="10" max="10" width="36" style="46" customWidth="1"/>
    <col min="11" max="16384" width="9.140625" style="46"/>
  </cols>
  <sheetData>
    <row r="1" spans="1:10" s="48" customFormat="1" ht="41.25" customHeight="1" thickBot="1" x14ac:dyDescent="0.3">
      <c r="A1" s="1031" t="s">
        <v>436</v>
      </c>
      <c r="B1" s="1032"/>
      <c r="C1" s="1032"/>
      <c r="D1" s="1032"/>
      <c r="E1" s="1032"/>
      <c r="F1" s="1032"/>
      <c r="G1" s="1032"/>
      <c r="H1" s="1032"/>
      <c r="I1" s="1032"/>
      <c r="J1" s="1033"/>
    </row>
    <row r="2" spans="1:10" ht="23.25" customHeight="1" thickBot="1" x14ac:dyDescent="0.3">
      <c r="A2" s="1034" t="s">
        <v>399</v>
      </c>
      <c r="B2" s="1034"/>
      <c r="C2" s="1034"/>
      <c r="D2" s="1034"/>
      <c r="E2" s="1034"/>
      <c r="F2" s="1034"/>
      <c r="G2" s="1034"/>
      <c r="H2" s="1034"/>
      <c r="I2" s="1034"/>
      <c r="J2" s="1034"/>
    </row>
    <row r="3" spans="1:10" s="166" customFormat="1" ht="33.75" customHeight="1" thickBot="1" x14ac:dyDescent="0.3">
      <c r="A3" s="1021" t="s">
        <v>289</v>
      </c>
      <c r="B3" s="1022"/>
      <c r="C3" s="1021" t="s">
        <v>332</v>
      </c>
      <c r="D3" s="1022"/>
      <c r="E3" s="1021" t="s">
        <v>349</v>
      </c>
      <c r="F3" s="1022"/>
      <c r="G3" s="1021" t="s">
        <v>366</v>
      </c>
      <c r="H3" s="1022"/>
      <c r="I3" s="1021" t="s">
        <v>383</v>
      </c>
      <c r="J3" s="1022"/>
    </row>
    <row r="4" spans="1:10" ht="33.75" customHeight="1" thickBot="1" x14ac:dyDescent="0.3">
      <c r="A4" s="1017" t="s">
        <v>437</v>
      </c>
      <c r="B4" s="1018"/>
      <c r="C4" s="1017" t="s">
        <v>437</v>
      </c>
      <c r="D4" s="1018"/>
      <c r="E4" s="1017" t="s">
        <v>437</v>
      </c>
      <c r="F4" s="1018"/>
      <c r="G4" s="1017" t="s">
        <v>437</v>
      </c>
      <c r="H4" s="1018"/>
      <c r="I4" s="1017" t="s">
        <v>437</v>
      </c>
      <c r="J4" s="1018"/>
    </row>
    <row r="5" spans="1:10" ht="39" customHeight="1" x14ac:dyDescent="0.25">
      <c r="A5" s="175" t="s">
        <v>438</v>
      </c>
      <c r="B5" s="176" t="s">
        <v>439</v>
      </c>
      <c r="C5" s="175" t="s">
        <v>440</v>
      </c>
      <c r="D5" s="176" t="s">
        <v>441</v>
      </c>
      <c r="E5" s="175" t="s">
        <v>442</v>
      </c>
      <c r="F5" s="176" t="s">
        <v>443</v>
      </c>
      <c r="G5" s="175" t="s">
        <v>444</v>
      </c>
      <c r="H5" s="176" t="s">
        <v>445</v>
      </c>
      <c r="I5" s="175" t="s">
        <v>446</v>
      </c>
      <c r="J5" s="176" t="s">
        <v>447</v>
      </c>
    </row>
    <row r="6" spans="1:10" ht="39" customHeight="1" x14ac:dyDescent="0.25">
      <c r="A6" s="177" t="s">
        <v>448</v>
      </c>
      <c r="B6" s="178" t="s">
        <v>449</v>
      </c>
      <c r="C6" s="177" t="s">
        <v>450</v>
      </c>
      <c r="D6" s="178" t="s">
        <v>451</v>
      </c>
      <c r="E6" s="177" t="s">
        <v>452</v>
      </c>
      <c r="F6" s="178" t="s">
        <v>453</v>
      </c>
      <c r="G6" s="177" t="s">
        <v>454</v>
      </c>
      <c r="H6" s="178" t="s">
        <v>455</v>
      </c>
      <c r="I6" s="177" t="s">
        <v>456</v>
      </c>
      <c r="J6" s="178" t="s">
        <v>457</v>
      </c>
    </row>
    <row r="7" spans="1:10" ht="39" customHeight="1" x14ac:dyDescent="0.25">
      <c r="A7" s="177" t="s">
        <v>458</v>
      </c>
      <c r="B7" s="178" t="s">
        <v>459</v>
      </c>
      <c r="C7" s="177" t="s">
        <v>460</v>
      </c>
      <c r="D7" s="178" t="s">
        <v>461</v>
      </c>
      <c r="E7" s="177" t="s">
        <v>462</v>
      </c>
      <c r="F7" s="178" t="s">
        <v>463</v>
      </c>
      <c r="G7" s="177" t="s">
        <v>464</v>
      </c>
      <c r="H7" s="178" t="s">
        <v>465</v>
      </c>
      <c r="I7" s="177" t="s">
        <v>466</v>
      </c>
      <c r="J7" s="178" t="s">
        <v>467</v>
      </c>
    </row>
    <row r="8" spans="1:10" ht="39" customHeight="1" x14ac:dyDescent="0.25">
      <c r="A8" s="177" t="s">
        <v>468</v>
      </c>
      <c r="B8" s="178" t="s">
        <v>469</v>
      </c>
      <c r="C8" s="177" t="s">
        <v>470</v>
      </c>
      <c r="D8" s="178" t="s">
        <v>471</v>
      </c>
      <c r="E8" s="177" t="s">
        <v>472</v>
      </c>
      <c r="F8" s="178" t="s">
        <v>473</v>
      </c>
      <c r="G8" s="177" t="s">
        <v>474</v>
      </c>
      <c r="H8" s="178" t="s">
        <v>475</v>
      </c>
      <c r="I8" s="177" t="s">
        <v>476</v>
      </c>
      <c r="J8" s="178" t="s">
        <v>477</v>
      </c>
    </row>
    <row r="9" spans="1:10" ht="39" customHeight="1" x14ac:dyDescent="0.25">
      <c r="A9" s="177" t="s">
        <v>478</v>
      </c>
      <c r="B9" s="178" t="s">
        <v>479</v>
      </c>
      <c r="C9" s="177" t="s">
        <v>480</v>
      </c>
      <c r="D9" s="178" t="s">
        <v>481</v>
      </c>
      <c r="E9" s="177" t="s">
        <v>482</v>
      </c>
      <c r="F9" s="178" t="s">
        <v>483</v>
      </c>
      <c r="G9" s="177" t="s">
        <v>484</v>
      </c>
      <c r="H9" s="178" t="s">
        <v>485</v>
      </c>
      <c r="I9" s="177" t="s">
        <v>486</v>
      </c>
      <c r="J9" s="178" t="s">
        <v>487</v>
      </c>
    </row>
    <row r="10" spans="1:10" ht="39" customHeight="1" x14ac:dyDescent="0.25">
      <c r="A10" s="177" t="s">
        <v>488</v>
      </c>
      <c r="B10" s="178" t="s">
        <v>489</v>
      </c>
      <c r="C10" s="177" t="s">
        <v>490</v>
      </c>
      <c r="D10" s="178" t="s">
        <v>491</v>
      </c>
      <c r="E10" s="177" t="s">
        <v>492</v>
      </c>
      <c r="F10" s="178" t="s">
        <v>493</v>
      </c>
      <c r="G10" s="177" t="s">
        <v>494</v>
      </c>
      <c r="H10" s="178" t="s">
        <v>495</v>
      </c>
      <c r="I10" s="177" t="s">
        <v>496</v>
      </c>
      <c r="J10" s="178" t="s">
        <v>497</v>
      </c>
    </row>
    <row r="11" spans="1:10" ht="39" customHeight="1" x14ac:dyDescent="0.25">
      <c r="A11" s="177" t="s">
        <v>498</v>
      </c>
      <c r="B11" s="178" t="s">
        <v>499</v>
      </c>
      <c r="C11" s="177" t="s">
        <v>500</v>
      </c>
      <c r="D11" s="178" t="s">
        <v>501</v>
      </c>
      <c r="E11" s="177" t="s">
        <v>502</v>
      </c>
      <c r="F11" s="178" t="s">
        <v>503</v>
      </c>
      <c r="G11" s="177" t="s">
        <v>504</v>
      </c>
      <c r="H11" s="178" t="s">
        <v>505</v>
      </c>
      <c r="I11" s="177" t="s">
        <v>506</v>
      </c>
      <c r="J11" s="178" t="s">
        <v>507</v>
      </c>
    </row>
    <row r="12" spans="1:10" ht="39" customHeight="1" x14ac:dyDescent="0.25">
      <c r="A12" s="177" t="s">
        <v>508</v>
      </c>
      <c r="B12" s="178" t="s">
        <v>509</v>
      </c>
      <c r="C12" s="177" t="s">
        <v>510</v>
      </c>
      <c r="D12" s="178" t="s">
        <v>511</v>
      </c>
      <c r="E12" s="177" t="s">
        <v>512</v>
      </c>
      <c r="F12" s="178" t="s">
        <v>513</v>
      </c>
      <c r="G12" s="177" t="s">
        <v>514</v>
      </c>
      <c r="H12" s="178" t="s">
        <v>515</v>
      </c>
      <c r="I12" s="177" t="s">
        <v>516</v>
      </c>
      <c r="J12" s="178" t="s">
        <v>517</v>
      </c>
    </row>
    <row r="13" spans="1:10" ht="39" customHeight="1" x14ac:dyDescent="0.25">
      <c r="A13" s="177" t="s">
        <v>518</v>
      </c>
      <c r="B13" s="178" t="s">
        <v>519</v>
      </c>
      <c r="C13" s="177" t="s">
        <v>520</v>
      </c>
      <c r="D13" s="178" t="s">
        <v>521</v>
      </c>
      <c r="E13" s="177" t="s">
        <v>522</v>
      </c>
      <c r="F13" s="178" t="s">
        <v>523</v>
      </c>
      <c r="G13" s="177" t="s">
        <v>524</v>
      </c>
      <c r="H13" s="178" t="s">
        <v>525</v>
      </c>
      <c r="I13" s="177" t="s">
        <v>526</v>
      </c>
      <c r="J13" s="178" t="s">
        <v>527</v>
      </c>
    </row>
    <row r="14" spans="1:10" ht="39" customHeight="1" thickBot="1" x14ac:dyDescent="0.3">
      <c r="A14" s="177" t="s">
        <v>528</v>
      </c>
      <c r="B14" s="179" t="s">
        <v>529</v>
      </c>
      <c r="C14" s="177" t="s">
        <v>530</v>
      </c>
      <c r="D14" s="179" t="s">
        <v>531</v>
      </c>
      <c r="E14" s="177" t="s">
        <v>532</v>
      </c>
      <c r="F14" s="179" t="s">
        <v>533</v>
      </c>
      <c r="G14" s="177" t="s">
        <v>534</v>
      </c>
      <c r="H14" s="179" t="s">
        <v>535</v>
      </c>
      <c r="I14" s="177" t="s">
        <v>536</v>
      </c>
      <c r="J14" s="179" t="s">
        <v>537</v>
      </c>
    </row>
    <row r="15" spans="1:10" ht="39" customHeight="1" thickBot="1" x14ac:dyDescent="0.3">
      <c r="A15" s="1019" t="s">
        <v>538</v>
      </c>
      <c r="B15" s="1020"/>
      <c r="C15" s="1019" t="s">
        <v>538</v>
      </c>
      <c r="D15" s="1020"/>
      <c r="E15" s="1019" t="s">
        <v>538</v>
      </c>
      <c r="F15" s="1020"/>
      <c r="G15" s="1019" t="s">
        <v>538</v>
      </c>
      <c r="H15" s="1020"/>
      <c r="I15" s="1019" t="s">
        <v>538</v>
      </c>
      <c r="J15" s="1020"/>
    </row>
    <row r="16" spans="1:10" ht="39" customHeight="1" x14ac:dyDescent="0.25">
      <c r="A16" s="1023" t="s">
        <v>539</v>
      </c>
      <c r="B16" s="1024"/>
      <c r="C16" s="1023" t="s">
        <v>539</v>
      </c>
      <c r="D16" s="1024"/>
      <c r="E16" s="1023" t="s">
        <v>539</v>
      </c>
      <c r="F16" s="1024"/>
      <c r="G16" s="1023" t="s">
        <v>539</v>
      </c>
      <c r="H16" s="1024"/>
      <c r="I16" s="1023" t="s">
        <v>539</v>
      </c>
      <c r="J16" s="1024"/>
    </row>
    <row r="17" spans="1:10" ht="58.5" customHeight="1" x14ac:dyDescent="0.25">
      <c r="A17" s="180"/>
      <c r="B17" s="181"/>
      <c r="C17" s="180"/>
      <c r="D17" s="181"/>
      <c r="E17" s="180"/>
      <c r="F17" s="181"/>
      <c r="G17" s="180"/>
      <c r="H17" s="181"/>
      <c r="I17" s="180"/>
      <c r="J17" s="181"/>
    </row>
    <row r="18" spans="1:10" ht="58.5" customHeight="1" x14ac:dyDescent="0.25">
      <c r="A18" s="180"/>
      <c r="B18" s="181"/>
      <c r="C18" s="180"/>
      <c r="D18" s="181"/>
      <c r="E18" s="180"/>
      <c r="F18" s="181"/>
      <c r="G18" s="180"/>
      <c r="H18" s="181"/>
      <c r="I18" s="180"/>
      <c r="J18" s="181"/>
    </row>
    <row r="19" spans="1:10" ht="58.5" customHeight="1" x14ac:dyDescent="0.25">
      <c r="A19" s="180"/>
      <c r="B19" s="181"/>
      <c r="C19" s="180"/>
      <c r="D19" s="181"/>
      <c r="E19" s="180"/>
      <c r="F19" s="181"/>
      <c r="G19" s="180"/>
      <c r="H19" s="181"/>
      <c r="I19" s="180"/>
      <c r="J19" s="181"/>
    </row>
    <row r="20" spans="1:10" ht="58.5" customHeight="1" x14ac:dyDescent="0.25">
      <c r="A20" s="180"/>
      <c r="B20" s="181"/>
      <c r="C20" s="180"/>
      <c r="D20" s="181"/>
      <c r="E20" s="180"/>
      <c r="F20" s="181"/>
      <c r="G20" s="180"/>
      <c r="H20" s="181"/>
      <c r="I20" s="180"/>
      <c r="J20" s="181"/>
    </row>
    <row r="21" spans="1:10" ht="58.5" customHeight="1" x14ac:dyDescent="0.25">
      <c r="A21" s="180"/>
      <c r="B21" s="181"/>
      <c r="C21" s="180"/>
      <c r="D21" s="181"/>
      <c r="E21" s="180"/>
      <c r="F21" s="181"/>
      <c r="G21" s="180"/>
      <c r="H21" s="181"/>
      <c r="I21" s="180"/>
      <c r="J21" s="181"/>
    </row>
    <row r="22" spans="1:10" ht="58.5" customHeight="1" x14ac:dyDescent="0.25">
      <c r="A22" s="1025" t="s">
        <v>540</v>
      </c>
      <c r="B22" s="1026"/>
      <c r="C22" s="1025" t="s">
        <v>540</v>
      </c>
      <c r="D22" s="1026"/>
      <c r="E22" s="1025" t="s">
        <v>540</v>
      </c>
      <c r="F22" s="1026"/>
      <c r="G22" s="1025" t="s">
        <v>540</v>
      </c>
      <c r="H22" s="1026"/>
      <c r="I22" s="1025" t="s">
        <v>540</v>
      </c>
      <c r="J22" s="1026"/>
    </row>
    <row r="23" spans="1:10" ht="58.5" customHeight="1" x14ac:dyDescent="0.25">
      <c r="A23" s="182"/>
      <c r="B23" s="183"/>
      <c r="C23" s="182"/>
      <c r="D23" s="183"/>
      <c r="E23" s="182"/>
      <c r="F23" s="183"/>
      <c r="G23" s="182"/>
      <c r="H23" s="183"/>
      <c r="I23" s="182"/>
      <c r="J23" s="183"/>
    </row>
    <row r="24" spans="1:10" ht="58.5" customHeight="1" x14ac:dyDescent="0.25">
      <c r="A24" s="184"/>
      <c r="B24" s="183"/>
      <c r="C24" s="184"/>
      <c r="D24" s="183"/>
      <c r="E24" s="184"/>
      <c r="F24" s="183"/>
      <c r="G24" s="184"/>
      <c r="H24" s="183"/>
      <c r="I24" s="184"/>
      <c r="J24" s="183"/>
    </row>
    <row r="25" spans="1:10" ht="58.5" customHeight="1" x14ac:dyDescent="0.25">
      <c r="A25" s="184"/>
      <c r="B25" s="183"/>
      <c r="C25" s="184"/>
      <c r="D25" s="183"/>
      <c r="E25" s="184"/>
      <c r="F25" s="183"/>
      <c r="G25" s="184"/>
      <c r="H25" s="183"/>
      <c r="I25" s="184"/>
      <c r="J25" s="183"/>
    </row>
    <row r="26" spans="1:10" ht="58.5" customHeight="1" x14ac:dyDescent="0.25">
      <c r="A26" s="184"/>
      <c r="B26" s="183"/>
      <c r="C26" s="184"/>
      <c r="D26" s="183"/>
      <c r="E26" s="184"/>
      <c r="F26" s="183"/>
      <c r="G26" s="184"/>
      <c r="H26" s="183"/>
      <c r="I26" s="184"/>
      <c r="J26" s="183"/>
    </row>
    <row r="27" spans="1:10" ht="58.5" customHeight="1" x14ac:dyDescent="0.25">
      <c r="A27" s="184"/>
      <c r="B27" s="183"/>
      <c r="C27" s="184"/>
      <c r="D27" s="183"/>
      <c r="E27" s="184"/>
      <c r="F27" s="183"/>
      <c r="G27" s="184"/>
      <c r="H27" s="183"/>
      <c r="I27" s="184"/>
      <c r="J27" s="183"/>
    </row>
    <row r="28" spans="1:10" ht="58.5" customHeight="1" x14ac:dyDescent="0.25">
      <c r="A28" s="1027" t="s">
        <v>541</v>
      </c>
      <c r="B28" s="1028"/>
      <c r="C28" s="1027" t="s">
        <v>541</v>
      </c>
      <c r="D28" s="1028"/>
      <c r="E28" s="1027" t="s">
        <v>541</v>
      </c>
      <c r="F28" s="1028"/>
      <c r="G28" s="1027" t="s">
        <v>541</v>
      </c>
      <c r="H28" s="1028"/>
      <c r="I28" s="1027" t="s">
        <v>541</v>
      </c>
      <c r="J28" s="1028"/>
    </row>
    <row r="29" spans="1:10" ht="58.5" customHeight="1" x14ac:dyDescent="0.25">
      <c r="A29" s="185"/>
      <c r="B29" s="186"/>
      <c r="C29" s="185"/>
      <c r="D29" s="186"/>
      <c r="E29" s="185"/>
      <c r="F29" s="186"/>
      <c r="G29" s="185"/>
      <c r="H29" s="186"/>
      <c r="I29" s="185"/>
      <c r="J29" s="186"/>
    </row>
    <row r="30" spans="1:10" ht="58.5" customHeight="1" x14ac:dyDescent="0.25">
      <c r="A30" s="187"/>
      <c r="B30" s="186"/>
      <c r="C30" s="187"/>
      <c r="D30" s="186"/>
      <c r="E30" s="187"/>
      <c r="F30" s="186"/>
      <c r="G30" s="187"/>
      <c r="H30" s="186"/>
      <c r="I30" s="187"/>
      <c r="J30" s="186"/>
    </row>
    <row r="31" spans="1:10" ht="58.5" customHeight="1" x14ac:dyDescent="0.25">
      <c r="A31" s="187"/>
      <c r="B31" s="186"/>
      <c r="C31" s="187"/>
      <c r="D31" s="186"/>
      <c r="E31" s="187"/>
      <c r="F31" s="186"/>
      <c r="G31" s="187"/>
      <c r="H31" s="186"/>
      <c r="I31" s="187"/>
      <c r="J31" s="186"/>
    </row>
    <row r="32" spans="1:10" ht="58.5" customHeight="1" x14ac:dyDescent="0.25">
      <c r="A32" s="187"/>
      <c r="B32" s="186"/>
      <c r="C32" s="187"/>
      <c r="D32" s="186"/>
      <c r="E32" s="187"/>
      <c r="F32" s="186"/>
      <c r="G32" s="187"/>
      <c r="H32" s="186"/>
      <c r="I32" s="187"/>
      <c r="J32" s="186"/>
    </row>
    <row r="33" spans="1:10" ht="58.5" customHeight="1" x14ac:dyDescent="0.25">
      <c r="A33" s="187"/>
      <c r="B33" s="186"/>
      <c r="C33" s="187"/>
      <c r="D33" s="186"/>
      <c r="E33" s="187"/>
      <c r="F33" s="186"/>
      <c r="G33" s="187"/>
      <c r="H33" s="186"/>
      <c r="I33" s="187"/>
      <c r="J33" s="186"/>
    </row>
    <row r="34" spans="1:10" ht="58.5" customHeight="1" x14ac:dyDescent="0.25">
      <c r="A34" s="1029" t="s">
        <v>542</v>
      </c>
      <c r="B34" s="1030"/>
      <c r="C34" s="1029" t="s">
        <v>542</v>
      </c>
      <c r="D34" s="1030"/>
      <c r="E34" s="1029" t="s">
        <v>542</v>
      </c>
      <c r="F34" s="1030"/>
      <c r="G34" s="1029" t="s">
        <v>542</v>
      </c>
      <c r="H34" s="1030"/>
      <c r="I34" s="1029" t="s">
        <v>542</v>
      </c>
      <c r="J34" s="1030"/>
    </row>
    <row r="35" spans="1:10" ht="58.5" customHeight="1" x14ac:dyDescent="0.25">
      <c r="A35" s="188"/>
      <c r="B35" s="189"/>
      <c r="C35" s="188"/>
      <c r="D35" s="189"/>
      <c r="E35" s="188"/>
      <c r="F35" s="189"/>
      <c r="G35" s="188"/>
      <c r="H35" s="189"/>
      <c r="I35" s="188"/>
      <c r="J35" s="189"/>
    </row>
    <row r="36" spans="1:10" ht="58.5" customHeight="1" x14ac:dyDescent="0.25">
      <c r="A36" s="188"/>
      <c r="B36" s="189"/>
      <c r="C36" s="188"/>
      <c r="D36" s="189"/>
      <c r="E36" s="188"/>
      <c r="F36" s="189"/>
      <c r="G36" s="188"/>
      <c r="H36" s="189"/>
      <c r="I36" s="188"/>
      <c r="J36" s="189"/>
    </row>
    <row r="37" spans="1:10" ht="58.5" customHeight="1" x14ac:dyDescent="0.25">
      <c r="A37" s="188"/>
      <c r="B37" s="189"/>
      <c r="C37" s="188"/>
      <c r="D37" s="189"/>
      <c r="E37" s="188"/>
      <c r="F37" s="189"/>
      <c r="G37" s="188"/>
      <c r="H37" s="189"/>
      <c r="I37" s="188"/>
      <c r="J37" s="189"/>
    </row>
    <row r="38" spans="1:10" ht="58.5" customHeight="1" x14ac:dyDescent="0.25">
      <c r="A38" s="188"/>
      <c r="B38" s="189"/>
      <c r="C38" s="188"/>
      <c r="D38" s="189"/>
      <c r="E38" s="188"/>
      <c r="F38" s="189"/>
      <c r="G38" s="188"/>
      <c r="H38" s="189"/>
      <c r="I38" s="188"/>
      <c r="J38" s="189"/>
    </row>
    <row r="39" spans="1:10" ht="58.5" customHeight="1" x14ac:dyDescent="0.25">
      <c r="A39" s="188"/>
      <c r="B39" s="189"/>
      <c r="C39" s="188"/>
      <c r="D39" s="189"/>
      <c r="E39" s="188"/>
      <c r="F39" s="189"/>
      <c r="G39" s="188"/>
      <c r="H39" s="189"/>
      <c r="I39" s="188"/>
      <c r="J39" s="189"/>
    </row>
    <row r="40" spans="1:10" ht="58.5" customHeight="1" x14ac:dyDescent="0.25">
      <c r="A40" s="1015" t="s">
        <v>543</v>
      </c>
      <c r="B40" s="1016"/>
      <c r="C40" s="1015" t="s">
        <v>543</v>
      </c>
      <c r="D40" s="1016"/>
      <c r="E40" s="1015" t="s">
        <v>543</v>
      </c>
      <c r="F40" s="1016"/>
      <c r="G40" s="1015" t="s">
        <v>543</v>
      </c>
      <c r="H40" s="1016"/>
      <c r="I40" s="1015" t="s">
        <v>543</v>
      </c>
      <c r="J40" s="1016"/>
    </row>
    <row r="41" spans="1:10" ht="58.5" customHeight="1" x14ac:dyDescent="0.25">
      <c r="A41" s="190"/>
      <c r="B41" s="191"/>
      <c r="C41" s="190"/>
      <c r="D41" s="191"/>
      <c r="E41" s="190"/>
      <c r="F41" s="191"/>
      <c r="G41" s="190"/>
      <c r="H41" s="191"/>
      <c r="I41" s="190"/>
      <c r="J41" s="191"/>
    </row>
    <row r="42" spans="1:10" ht="58.5" customHeight="1" x14ac:dyDescent="0.25">
      <c r="A42" s="190"/>
      <c r="B42" s="192"/>
      <c r="C42" s="190"/>
      <c r="D42" s="192"/>
      <c r="E42" s="190"/>
      <c r="F42" s="192"/>
      <c r="G42" s="190"/>
      <c r="H42" s="192"/>
      <c r="I42" s="190"/>
      <c r="J42" s="192"/>
    </row>
    <row r="43" spans="1:10" ht="58.5" customHeight="1" x14ac:dyDescent="0.25">
      <c r="A43" s="190"/>
      <c r="B43" s="191"/>
      <c r="C43" s="190"/>
      <c r="D43" s="191"/>
      <c r="E43" s="190"/>
      <c r="F43" s="191"/>
      <c r="G43" s="190"/>
      <c r="H43" s="191"/>
      <c r="I43" s="190"/>
      <c r="J43" s="191"/>
    </row>
    <row r="44" spans="1:10" ht="58.5" customHeight="1" x14ac:dyDescent="0.25">
      <c r="A44" s="190"/>
      <c r="B44" s="191"/>
      <c r="C44" s="190"/>
      <c r="D44" s="191"/>
      <c r="E44" s="190"/>
      <c r="F44" s="191"/>
      <c r="G44" s="190"/>
      <c r="H44" s="191"/>
      <c r="I44" s="190"/>
      <c r="J44" s="191"/>
    </row>
    <row r="45" spans="1:10" ht="58.5" customHeight="1" thickBot="1" x14ac:dyDescent="0.3">
      <c r="A45" s="193"/>
      <c r="B45" s="194"/>
      <c r="C45" s="193"/>
      <c r="D45" s="194"/>
      <c r="E45" s="193"/>
      <c r="F45" s="194"/>
      <c r="G45" s="193"/>
      <c r="H45" s="194"/>
      <c r="I45" s="193"/>
      <c r="J45" s="194"/>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C00-000000000000}"/>
    <hyperlink ref="C3:D3" location="Tuesday!A1" display="Tuesday" xr:uid="{00000000-0004-0000-0C00-000001000000}"/>
    <hyperlink ref="E3:F3" location="Wednesday!A1" display="Wednesday" xr:uid="{00000000-0004-0000-0C00-000002000000}"/>
    <hyperlink ref="G3:H3" location="Thursday!A1" display="Thursday" xr:uid="{00000000-0004-0000-0C00-000003000000}"/>
    <hyperlink ref="I3:J3" location="Friday!A1" display="Friday" xr:uid="{00000000-0004-0000-0C00-000004000000}"/>
    <hyperlink ref="A2" location="'Quick Instructions'!A189" display="Go to instructions" xr:uid="{00000000-0004-0000-0C00-000005000000}"/>
  </hyperlink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7109375" customWidth="1"/>
    <col min="12" max="12" width="15.42578125" customWidth="1"/>
    <col min="13" max="14" width="15.28515625" customWidth="1"/>
    <col min="15" max="17" width="15.85546875" customWidth="1"/>
    <col min="18" max="18" width="16.42578125" customWidth="1"/>
    <col min="23" max="24" width="9.140625" hidden="1" customWidth="1"/>
    <col min="27" max="27" width="4.7109375" customWidth="1"/>
    <col min="28" max="28" width="20.85546875" customWidth="1"/>
    <col min="29" max="29" width="12.285156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7109375" customWidth="1"/>
    <col min="44" max="44" width="11.140625" hidden="1" customWidth="1"/>
    <col min="45" max="45" width="13.7109375" customWidth="1"/>
    <col min="46" max="47" width="13.710937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85" t="s">
        <v>544</v>
      </c>
      <c r="C1" s="1058"/>
      <c r="D1" s="1058"/>
      <c r="E1" s="1058"/>
      <c r="F1" s="1058"/>
      <c r="G1" s="1058"/>
      <c r="H1" s="1058"/>
      <c r="I1" s="1058"/>
      <c r="J1" s="1058"/>
      <c r="K1" s="1058"/>
      <c r="L1" s="1058"/>
      <c r="M1" s="1058"/>
      <c r="N1" s="1058"/>
      <c r="O1" s="1058"/>
      <c r="P1" s="1058"/>
      <c r="Q1" s="1058"/>
      <c r="R1" s="1059"/>
    </row>
    <row r="2" spans="1:52" ht="51.75" customHeight="1" thickBot="1" x14ac:dyDescent="0.3">
      <c r="B2" s="831" t="s">
        <v>545</v>
      </c>
      <c r="C2" s="831"/>
      <c r="D2" s="831"/>
      <c r="E2" s="831"/>
      <c r="F2" s="831"/>
      <c r="G2" s="831"/>
      <c r="H2" s="831"/>
      <c r="I2" s="831"/>
      <c r="J2" s="831"/>
      <c r="K2" s="831"/>
      <c r="L2" s="831"/>
      <c r="M2" s="831"/>
      <c r="N2" s="831"/>
      <c r="O2" s="831"/>
      <c r="P2" s="831"/>
      <c r="Q2" s="831"/>
      <c r="R2" s="831"/>
      <c r="S2" s="831"/>
      <c r="AB2" s="1060" t="s">
        <v>546</v>
      </c>
      <c r="AC2" s="1061"/>
      <c r="AD2" s="1061"/>
      <c r="AE2" s="1061"/>
      <c r="AF2" s="1061"/>
      <c r="AG2" s="1061"/>
      <c r="AH2" s="1061"/>
      <c r="AI2" s="1061"/>
      <c r="AJ2" s="1061"/>
      <c r="AK2" s="1061"/>
      <c r="AL2" s="1061"/>
      <c r="AM2" s="1061"/>
      <c r="AN2" s="1061"/>
      <c r="AO2" s="1061"/>
      <c r="AP2" s="1061"/>
      <c r="AQ2" s="1061"/>
      <c r="AR2" s="1061"/>
      <c r="AS2" s="1061"/>
      <c r="AT2" s="1061"/>
      <c r="AU2" s="1061"/>
      <c r="AV2" s="1061"/>
      <c r="AW2" s="1061"/>
      <c r="AX2" s="1062"/>
    </row>
    <row r="3" spans="1:52" ht="19.5" customHeight="1" thickBot="1" x14ac:dyDescent="0.3">
      <c r="B3" s="1063" t="s">
        <v>289</v>
      </c>
      <c r="C3" s="1064"/>
      <c r="D3" s="1064"/>
      <c r="E3" s="1064"/>
      <c r="F3" s="1064"/>
      <c r="G3" s="1064"/>
      <c r="H3" s="1064"/>
      <c r="I3" s="1064"/>
      <c r="J3" s="1064"/>
      <c r="K3" s="1064"/>
      <c r="L3" s="1064"/>
      <c r="M3" s="1064"/>
      <c r="N3" s="1064"/>
      <c r="O3" s="1064"/>
      <c r="P3" s="1064"/>
      <c r="Q3" s="1064"/>
      <c r="R3" s="1065"/>
      <c r="AB3" s="1066" t="s">
        <v>314</v>
      </c>
      <c r="AC3" s="631"/>
      <c r="AD3" s="1068" t="s">
        <v>252</v>
      </c>
      <c r="AE3" s="33"/>
      <c r="AF3" s="33"/>
      <c r="AG3" s="1070" t="s">
        <v>547</v>
      </c>
      <c r="AH3" s="633"/>
      <c r="AI3" s="1070" t="s">
        <v>252</v>
      </c>
      <c r="AJ3" s="33"/>
      <c r="AK3" s="33"/>
      <c r="AL3" s="1072" t="s">
        <v>316</v>
      </c>
      <c r="AM3" s="635"/>
      <c r="AN3" s="1072" t="s">
        <v>252</v>
      </c>
      <c r="AO3" s="33"/>
      <c r="AP3" s="33"/>
      <c r="AQ3" s="1074" t="s">
        <v>317</v>
      </c>
      <c r="AR3" s="637"/>
      <c r="AS3" s="1074" t="s">
        <v>252</v>
      </c>
      <c r="AT3" s="33"/>
      <c r="AU3" s="33"/>
      <c r="AV3" s="1076" t="s">
        <v>318</v>
      </c>
      <c r="AW3" s="639"/>
      <c r="AX3" s="1078" t="s">
        <v>252</v>
      </c>
    </row>
    <row r="4" spans="1:52" ht="35.25" customHeight="1" x14ac:dyDescent="0.25">
      <c r="B4" s="22" t="s">
        <v>548</v>
      </c>
      <c r="C4" s="1080" t="s">
        <v>409</v>
      </c>
      <c r="D4" s="1081"/>
      <c r="E4" s="1081"/>
      <c r="F4" s="1081"/>
      <c r="G4" s="1081"/>
      <c r="H4" s="1081"/>
      <c r="I4" s="1081"/>
      <c r="J4" s="1082"/>
      <c r="K4" s="1083" t="s">
        <v>549</v>
      </c>
      <c r="L4" s="1084"/>
      <c r="M4" s="678" t="s">
        <v>550</v>
      </c>
      <c r="N4" s="680"/>
      <c r="O4" s="1045" t="s">
        <v>551</v>
      </c>
      <c r="P4" s="1046"/>
      <c r="Q4" s="1052" t="s">
        <v>552</v>
      </c>
      <c r="R4" s="1053"/>
      <c r="S4" s="1054" t="s">
        <v>553</v>
      </c>
      <c r="T4" s="1055"/>
      <c r="U4" s="1055"/>
      <c r="V4" s="1055"/>
      <c r="W4" s="1055"/>
      <c r="X4" s="1055"/>
      <c r="Y4" s="1055"/>
      <c r="Z4" s="1056"/>
      <c r="AB4" s="1067"/>
      <c r="AC4" s="632" t="s">
        <v>257</v>
      </c>
      <c r="AD4" s="1069"/>
      <c r="AE4" s="27" t="s">
        <v>258</v>
      </c>
      <c r="AF4" s="27" t="s">
        <v>259</v>
      </c>
      <c r="AG4" s="1071"/>
      <c r="AH4" s="634" t="s">
        <v>260</v>
      </c>
      <c r="AI4" s="1071"/>
      <c r="AJ4" s="27" t="s">
        <v>261</v>
      </c>
      <c r="AK4" s="27" t="s">
        <v>262</v>
      </c>
      <c r="AL4" s="1073"/>
      <c r="AM4" s="636" t="s">
        <v>263</v>
      </c>
      <c r="AN4" s="1073"/>
      <c r="AO4" s="27" t="s">
        <v>264</v>
      </c>
      <c r="AP4" s="27" t="s">
        <v>265</v>
      </c>
      <c r="AQ4" s="1075"/>
      <c r="AR4" s="638" t="s">
        <v>266</v>
      </c>
      <c r="AS4" s="1075"/>
      <c r="AT4" s="27" t="s">
        <v>267</v>
      </c>
      <c r="AU4" s="27" t="s">
        <v>268</v>
      </c>
      <c r="AV4" s="1077"/>
      <c r="AW4" s="640" t="s">
        <v>269</v>
      </c>
      <c r="AX4" s="1079"/>
      <c r="AY4" t="s">
        <v>270</v>
      </c>
      <c r="AZ4" t="s">
        <v>271</v>
      </c>
    </row>
    <row r="5" spans="1:52" ht="34.5" customHeight="1" x14ac:dyDescent="0.25">
      <c r="B5" s="1039" t="s">
        <v>554</v>
      </c>
      <c r="C5" s="722" t="s">
        <v>555</v>
      </c>
      <c r="D5" s="868" t="s">
        <v>556</v>
      </c>
      <c r="E5" s="1043" t="s">
        <v>557</v>
      </c>
      <c r="F5" s="628"/>
      <c r="G5" s="628"/>
      <c r="H5" s="628"/>
      <c r="I5" s="628"/>
      <c r="J5" s="866" t="s">
        <v>558</v>
      </c>
      <c r="K5" s="696" t="s">
        <v>559</v>
      </c>
      <c r="L5" s="866" t="s">
        <v>560</v>
      </c>
      <c r="M5" s="853" t="s">
        <v>561</v>
      </c>
      <c r="N5" s="866" t="s">
        <v>562</v>
      </c>
      <c r="O5" s="864" t="s">
        <v>563</v>
      </c>
      <c r="P5" s="866" t="s">
        <v>564</v>
      </c>
      <c r="Q5" s="1050" t="s">
        <v>565</v>
      </c>
      <c r="R5" s="811" t="s">
        <v>566</v>
      </c>
      <c r="S5" s="839" t="s">
        <v>567</v>
      </c>
      <c r="T5" s="840"/>
      <c r="U5" s="840"/>
      <c r="V5" s="840"/>
      <c r="X5" t="b">
        <v>0</v>
      </c>
      <c r="Y5" s="21"/>
      <c r="Z5" s="1057"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3">
      <c r="B6" s="1040"/>
      <c r="C6" s="1041"/>
      <c r="D6" s="1042"/>
      <c r="E6" s="1044"/>
      <c r="F6" s="629"/>
      <c r="G6" s="629" t="s">
        <v>568</v>
      </c>
      <c r="H6" s="629"/>
      <c r="I6" s="629"/>
      <c r="J6" s="1036"/>
      <c r="K6" s="1035"/>
      <c r="L6" s="1036"/>
      <c r="M6" s="1037"/>
      <c r="N6" s="1036"/>
      <c r="O6" s="1038"/>
      <c r="P6" s="1036"/>
      <c r="Q6" s="1051"/>
      <c r="R6" s="1049"/>
      <c r="S6" s="839" t="s">
        <v>569</v>
      </c>
      <c r="T6" s="840"/>
      <c r="U6" s="840"/>
      <c r="V6" s="840"/>
      <c r="X6" t="b">
        <v>0</v>
      </c>
      <c r="Y6" s="21"/>
      <c r="Z6" s="1057"/>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39" t="s">
        <v>570</v>
      </c>
      <c r="T7" s="840"/>
      <c r="U7" s="840"/>
      <c r="V7" s="840"/>
      <c r="X7" t="b">
        <v>0</v>
      </c>
      <c r="Y7" s="21"/>
      <c r="Z7" s="1057"/>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39" t="s">
        <v>571</v>
      </c>
      <c r="T8" s="840"/>
      <c r="U8" s="840"/>
      <c r="V8" s="840"/>
      <c r="X8" t="b">
        <v>0</v>
      </c>
      <c r="Y8" s="21"/>
      <c r="Z8" s="630"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47" t="s">
        <v>572</v>
      </c>
      <c r="T9" s="1048"/>
      <c r="U9" s="1048"/>
      <c r="V9" s="1048"/>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95250</xdr:rowOff>
                  </from>
                  <to>
                    <xdr:col>1</xdr:col>
                    <xdr:colOff>3057525</xdr:colOff>
                    <xdr:row>6</xdr:row>
                    <xdr:rowOff>361950</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95250</xdr:rowOff>
                  </from>
                  <to>
                    <xdr:col>1</xdr:col>
                    <xdr:colOff>3057525</xdr:colOff>
                    <xdr:row>7</xdr:row>
                    <xdr:rowOff>361950</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95250</xdr:rowOff>
                  </from>
                  <to>
                    <xdr:col>1</xdr:col>
                    <xdr:colOff>3057525</xdr:colOff>
                    <xdr:row>8</xdr:row>
                    <xdr:rowOff>361950</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95250</xdr:rowOff>
                  </from>
                  <to>
                    <xdr:col>1</xdr:col>
                    <xdr:colOff>3057525</xdr:colOff>
                    <xdr:row>9</xdr:row>
                    <xdr:rowOff>361950</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95250</xdr:rowOff>
                  </from>
                  <to>
                    <xdr:col>1</xdr:col>
                    <xdr:colOff>3057525</xdr:colOff>
                    <xdr:row>10</xdr:row>
                    <xdr:rowOff>361950</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95250</xdr:rowOff>
                  </from>
                  <to>
                    <xdr:col>1</xdr:col>
                    <xdr:colOff>3057525</xdr:colOff>
                    <xdr:row>11</xdr:row>
                    <xdr:rowOff>361950</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95250</xdr:rowOff>
                  </from>
                  <to>
                    <xdr:col>1</xdr:col>
                    <xdr:colOff>3057525</xdr:colOff>
                    <xdr:row>12</xdr:row>
                    <xdr:rowOff>361950</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95250</xdr:rowOff>
                  </from>
                  <to>
                    <xdr:col>1</xdr:col>
                    <xdr:colOff>3057525</xdr:colOff>
                    <xdr:row>13</xdr:row>
                    <xdr:rowOff>361950</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95250</xdr:rowOff>
                  </from>
                  <to>
                    <xdr:col>1</xdr:col>
                    <xdr:colOff>3057525</xdr:colOff>
                    <xdr:row>14</xdr:row>
                    <xdr:rowOff>361950</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95250</xdr:rowOff>
                  </from>
                  <to>
                    <xdr:col>1</xdr:col>
                    <xdr:colOff>3057525</xdr:colOff>
                    <xdr:row>15</xdr:row>
                    <xdr:rowOff>361950</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95250</xdr:rowOff>
                  </from>
                  <to>
                    <xdr:col>1</xdr:col>
                    <xdr:colOff>3057525</xdr:colOff>
                    <xdr:row>16</xdr:row>
                    <xdr:rowOff>361950</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95250</xdr:rowOff>
                  </from>
                  <to>
                    <xdr:col>1</xdr:col>
                    <xdr:colOff>3057525</xdr:colOff>
                    <xdr:row>17</xdr:row>
                    <xdr:rowOff>361950</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95250</xdr:rowOff>
                  </from>
                  <to>
                    <xdr:col>1</xdr:col>
                    <xdr:colOff>3057525</xdr:colOff>
                    <xdr:row>18</xdr:row>
                    <xdr:rowOff>361950</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95250</xdr:rowOff>
                  </from>
                  <to>
                    <xdr:col>1</xdr:col>
                    <xdr:colOff>3057525</xdr:colOff>
                    <xdr:row>19</xdr:row>
                    <xdr:rowOff>361950</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95250</xdr:rowOff>
                  </from>
                  <to>
                    <xdr:col>1</xdr:col>
                    <xdr:colOff>3057525</xdr:colOff>
                    <xdr:row>20</xdr:row>
                    <xdr:rowOff>361950</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95250</xdr:rowOff>
                  </from>
                  <to>
                    <xdr:col>1</xdr:col>
                    <xdr:colOff>3057525</xdr:colOff>
                    <xdr:row>21</xdr:row>
                    <xdr:rowOff>361950</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95250</xdr:rowOff>
                  </from>
                  <to>
                    <xdr:col>1</xdr:col>
                    <xdr:colOff>3057525</xdr:colOff>
                    <xdr:row>22</xdr:row>
                    <xdr:rowOff>361950</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95250</xdr:rowOff>
                  </from>
                  <to>
                    <xdr:col>1</xdr:col>
                    <xdr:colOff>3057525</xdr:colOff>
                    <xdr:row>23</xdr:row>
                    <xdr:rowOff>361950</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95250</xdr:rowOff>
                  </from>
                  <to>
                    <xdr:col>1</xdr:col>
                    <xdr:colOff>3057525</xdr:colOff>
                    <xdr:row>24</xdr:row>
                    <xdr:rowOff>361950</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95250</xdr:rowOff>
                  </from>
                  <to>
                    <xdr:col>1</xdr:col>
                    <xdr:colOff>3057525</xdr:colOff>
                    <xdr:row>25</xdr:row>
                    <xdr:rowOff>361950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1295400</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1295400</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1295400</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1295400</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1295400</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1295400</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1295400</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1295400</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1295400</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1295400</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933450</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933450</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933450</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933450</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933450</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933450</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933450</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933450</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933450</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933450</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1247775</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1247775</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1247775</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1247775</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1247775</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1247775</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1247775</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1247775</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1247775</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1247775</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866775</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866775</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47625</xdr:colOff>
                    <xdr:row>6</xdr:row>
                    <xdr:rowOff>76200</xdr:rowOff>
                  </from>
                  <to>
                    <xdr:col>44</xdr:col>
                    <xdr:colOff>857250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885825</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885825</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885825</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885825</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885825</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885825</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885825</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V126"/>
  <sheetViews>
    <sheetView showGridLines="0" zoomScaleNormal="100" workbookViewId="0">
      <selection activeCell="A117" sqref="A117"/>
    </sheetView>
  </sheetViews>
  <sheetFormatPr defaultColWidth="0" defaultRowHeight="15" x14ac:dyDescent="0.25"/>
  <cols>
    <col min="1" max="1" width="122.5703125" customWidth="1"/>
    <col min="2" max="2" width="5.28515625" customWidth="1"/>
    <col min="3" max="16384" width="9.140625" hidden="1"/>
  </cols>
  <sheetData>
    <row r="1" spans="1:256" ht="46.5" customHeight="1" x14ac:dyDescent="0.25"/>
    <row r="2" spans="1:256" ht="24" customHeight="1" thickBot="1" x14ac:dyDescent="0.35">
      <c r="A2" s="606" t="s">
        <v>573</v>
      </c>
    </row>
    <row r="3" spans="1:256" ht="24" customHeight="1" thickBot="1" x14ac:dyDescent="0.3">
      <c r="A3" s="548" t="s">
        <v>8</v>
      </c>
      <c r="B3" s="547"/>
      <c r="C3" s="546" t="s">
        <v>8</v>
      </c>
      <c r="D3" s="423" t="s">
        <v>8</v>
      </c>
      <c r="E3" s="423" t="s">
        <v>8</v>
      </c>
      <c r="F3" s="423" t="s">
        <v>8</v>
      </c>
      <c r="G3" s="423" t="s">
        <v>8</v>
      </c>
      <c r="H3" s="423" t="s">
        <v>8</v>
      </c>
      <c r="I3" s="423" t="s">
        <v>8</v>
      </c>
      <c r="J3" s="423" t="s">
        <v>8</v>
      </c>
      <c r="K3" s="423" t="s">
        <v>8</v>
      </c>
      <c r="L3" s="423" t="s">
        <v>8</v>
      </c>
      <c r="M3" s="423" t="s">
        <v>8</v>
      </c>
      <c r="N3" s="423" t="s">
        <v>8</v>
      </c>
      <c r="O3" s="423" t="s">
        <v>8</v>
      </c>
      <c r="P3" s="423" t="s">
        <v>8</v>
      </c>
      <c r="Q3" s="423" t="s">
        <v>8</v>
      </c>
      <c r="R3" s="423" t="s">
        <v>8</v>
      </c>
      <c r="S3" s="423" t="s">
        <v>8</v>
      </c>
      <c r="T3" s="423" t="s">
        <v>8</v>
      </c>
      <c r="U3" s="423" t="s">
        <v>8</v>
      </c>
      <c r="V3" s="423" t="s">
        <v>8</v>
      </c>
      <c r="W3" s="423" t="s">
        <v>8</v>
      </c>
      <c r="X3" s="423" t="s">
        <v>8</v>
      </c>
      <c r="Y3" s="423" t="s">
        <v>8</v>
      </c>
      <c r="Z3" s="423" t="s">
        <v>8</v>
      </c>
      <c r="AA3" s="423" t="s">
        <v>8</v>
      </c>
      <c r="AB3" s="423" t="s">
        <v>8</v>
      </c>
      <c r="AC3" s="423" t="s">
        <v>8</v>
      </c>
      <c r="AD3" s="423" t="s">
        <v>8</v>
      </c>
      <c r="AE3" s="423" t="s">
        <v>8</v>
      </c>
      <c r="AF3" s="423" t="s">
        <v>8</v>
      </c>
      <c r="AG3" s="423" t="s">
        <v>8</v>
      </c>
      <c r="AH3" s="423" t="s">
        <v>8</v>
      </c>
      <c r="AI3" s="423" t="s">
        <v>8</v>
      </c>
      <c r="AJ3" s="423" t="s">
        <v>8</v>
      </c>
      <c r="AK3" s="423" t="s">
        <v>8</v>
      </c>
      <c r="AL3" s="423" t="s">
        <v>8</v>
      </c>
      <c r="AM3" s="423" t="s">
        <v>8</v>
      </c>
      <c r="AN3" s="423" t="s">
        <v>8</v>
      </c>
      <c r="AO3" s="423" t="s">
        <v>8</v>
      </c>
      <c r="AP3" s="423" t="s">
        <v>8</v>
      </c>
      <c r="AQ3" s="423" t="s">
        <v>8</v>
      </c>
      <c r="AR3" s="423" t="s">
        <v>8</v>
      </c>
      <c r="AS3" s="423" t="s">
        <v>8</v>
      </c>
      <c r="AT3" s="423" t="s">
        <v>8</v>
      </c>
      <c r="AU3" s="423" t="s">
        <v>8</v>
      </c>
      <c r="AV3" s="423" t="s">
        <v>8</v>
      </c>
      <c r="AW3" s="423" t="s">
        <v>8</v>
      </c>
      <c r="AX3" s="423" t="s">
        <v>8</v>
      </c>
      <c r="AY3" s="423" t="s">
        <v>8</v>
      </c>
      <c r="AZ3" s="423" t="s">
        <v>8</v>
      </c>
      <c r="BA3" s="423" t="s">
        <v>8</v>
      </c>
      <c r="BB3" s="423" t="s">
        <v>8</v>
      </c>
      <c r="BC3" s="423" t="s">
        <v>8</v>
      </c>
      <c r="BD3" s="423" t="s">
        <v>8</v>
      </c>
      <c r="BE3" s="423" t="s">
        <v>8</v>
      </c>
      <c r="BF3" s="423" t="s">
        <v>8</v>
      </c>
      <c r="BG3" s="423" t="s">
        <v>8</v>
      </c>
      <c r="BH3" s="423" t="s">
        <v>8</v>
      </c>
      <c r="BI3" s="423" t="s">
        <v>8</v>
      </c>
      <c r="BJ3" s="423" t="s">
        <v>8</v>
      </c>
      <c r="BK3" s="423" t="s">
        <v>8</v>
      </c>
      <c r="BL3" s="423" t="s">
        <v>8</v>
      </c>
      <c r="BM3" s="423" t="s">
        <v>8</v>
      </c>
      <c r="BN3" s="423" t="s">
        <v>8</v>
      </c>
      <c r="BO3" s="423" t="s">
        <v>8</v>
      </c>
      <c r="BP3" s="423" t="s">
        <v>8</v>
      </c>
      <c r="BQ3" s="423" t="s">
        <v>8</v>
      </c>
      <c r="BR3" s="423" t="s">
        <v>8</v>
      </c>
      <c r="BS3" s="423" t="s">
        <v>8</v>
      </c>
      <c r="BT3" s="423" t="s">
        <v>8</v>
      </c>
      <c r="BU3" s="423" t="s">
        <v>8</v>
      </c>
      <c r="BV3" s="423" t="s">
        <v>8</v>
      </c>
      <c r="BW3" s="423" t="s">
        <v>8</v>
      </c>
      <c r="BX3" s="423" t="s">
        <v>8</v>
      </c>
      <c r="BY3" s="423" t="s">
        <v>8</v>
      </c>
      <c r="BZ3" s="423" t="s">
        <v>8</v>
      </c>
      <c r="CA3" s="423" t="s">
        <v>8</v>
      </c>
      <c r="CB3" s="423" t="s">
        <v>8</v>
      </c>
      <c r="CC3" s="423" t="s">
        <v>8</v>
      </c>
      <c r="CD3" s="423" t="s">
        <v>8</v>
      </c>
      <c r="CE3" s="423" t="s">
        <v>8</v>
      </c>
      <c r="CF3" s="423" t="s">
        <v>8</v>
      </c>
      <c r="CG3" s="423" t="s">
        <v>8</v>
      </c>
      <c r="CH3" s="423" t="s">
        <v>8</v>
      </c>
      <c r="CI3" s="423" t="s">
        <v>8</v>
      </c>
      <c r="CJ3" s="423" t="s">
        <v>8</v>
      </c>
      <c r="CK3" s="423" t="s">
        <v>8</v>
      </c>
      <c r="CL3" s="423" t="s">
        <v>8</v>
      </c>
      <c r="CM3" s="423" t="s">
        <v>8</v>
      </c>
      <c r="CN3" s="423" t="s">
        <v>8</v>
      </c>
      <c r="CO3" s="423" t="s">
        <v>8</v>
      </c>
      <c r="CP3" s="423" t="s">
        <v>8</v>
      </c>
      <c r="CQ3" s="423" t="s">
        <v>8</v>
      </c>
      <c r="CR3" s="423" t="s">
        <v>8</v>
      </c>
      <c r="CS3" s="423" t="s">
        <v>8</v>
      </c>
      <c r="CT3" s="423" t="s">
        <v>8</v>
      </c>
      <c r="CU3" s="423" t="s">
        <v>8</v>
      </c>
      <c r="CV3" s="423" t="s">
        <v>8</v>
      </c>
      <c r="CW3" s="423" t="s">
        <v>8</v>
      </c>
      <c r="CX3" s="423" t="s">
        <v>8</v>
      </c>
      <c r="CY3" s="423" t="s">
        <v>8</v>
      </c>
      <c r="CZ3" s="423" t="s">
        <v>8</v>
      </c>
      <c r="DA3" s="423" t="s">
        <v>8</v>
      </c>
      <c r="DB3" s="423" t="s">
        <v>8</v>
      </c>
      <c r="DC3" s="423" t="s">
        <v>8</v>
      </c>
      <c r="DD3" s="423" t="s">
        <v>8</v>
      </c>
      <c r="DE3" s="423" t="s">
        <v>8</v>
      </c>
      <c r="DF3" s="423" t="s">
        <v>8</v>
      </c>
      <c r="DG3" s="423" t="s">
        <v>8</v>
      </c>
      <c r="DH3" s="423" t="s">
        <v>8</v>
      </c>
      <c r="DI3" s="423" t="s">
        <v>8</v>
      </c>
      <c r="DJ3" s="423" t="s">
        <v>8</v>
      </c>
      <c r="DK3" s="423" t="s">
        <v>8</v>
      </c>
      <c r="DL3" s="423" t="s">
        <v>8</v>
      </c>
      <c r="DM3" s="423" t="s">
        <v>8</v>
      </c>
      <c r="DN3" s="423" t="s">
        <v>8</v>
      </c>
      <c r="DO3" s="423" t="s">
        <v>8</v>
      </c>
      <c r="DP3" s="423" t="s">
        <v>8</v>
      </c>
      <c r="DQ3" s="423" t="s">
        <v>8</v>
      </c>
      <c r="DR3" s="423" t="s">
        <v>8</v>
      </c>
      <c r="DS3" s="423" t="s">
        <v>8</v>
      </c>
      <c r="DT3" s="423" t="s">
        <v>8</v>
      </c>
      <c r="DU3" s="423" t="s">
        <v>8</v>
      </c>
      <c r="DV3" s="423" t="s">
        <v>8</v>
      </c>
      <c r="DW3" s="423" t="s">
        <v>8</v>
      </c>
      <c r="DX3" s="423" t="s">
        <v>8</v>
      </c>
      <c r="DY3" s="423" t="s">
        <v>8</v>
      </c>
      <c r="DZ3" s="423" t="s">
        <v>8</v>
      </c>
      <c r="EA3" s="423" t="s">
        <v>8</v>
      </c>
      <c r="EB3" s="423" t="s">
        <v>8</v>
      </c>
      <c r="EC3" s="423" t="s">
        <v>8</v>
      </c>
      <c r="ED3" s="423" t="s">
        <v>8</v>
      </c>
      <c r="EE3" s="423" t="s">
        <v>8</v>
      </c>
      <c r="EF3" s="423" t="s">
        <v>8</v>
      </c>
      <c r="EG3" s="423" t="s">
        <v>8</v>
      </c>
      <c r="EH3" s="423" t="s">
        <v>8</v>
      </c>
      <c r="EI3" s="423" t="s">
        <v>8</v>
      </c>
      <c r="EJ3" s="423" t="s">
        <v>8</v>
      </c>
      <c r="EK3" s="423" t="s">
        <v>8</v>
      </c>
      <c r="EL3" s="423" t="s">
        <v>8</v>
      </c>
      <c r="EM3" s="423" t="s">
        <v>8</v>
      </c>
      <c r="EN3" s="423" t="s">
        <v>8</v>
      </c>
      <c r="EO3" s="423" t="s">
        <v>8</v>
      </c>
      <c r="EP3" s="423" t="s">
        <v>8</v>
      </c>
      <c r="EQ3" s="423" t="s">
        <v>8</v>
      </c>
      <c r="ER3" s="423" t="s">
        <v>8</v>
      </c>
      <c r="ES3" s="423" t="s">
        <v>8</v>
      </c>
      <c r="ET3" s="423" t="s">
        <v>8</v>
      </c>
      <c r="EU3" s="423" t="s">
        <v>8</v>
      </c>
      <c r="EV3" s="423" t="s">
        <v>8</v>
      </c>
      <c r="EW3" s="423" t="s">
        <v>8</v>
      </c>
      <c r="EX3" s="423" t="s">
        <v>8</v>
      </c>
      <c r="EY3" s="423" t="s">
        <v>8</v>
      </c>
      <c r="EZ3" s="423" t="s">
        <v>8</v>
      </c>
      <c r="FA3" s="423" t="s">
        <v>8</v>
      </c>
      <c r="FB3" s="423" t="s">
        <v>8</v>
      </c>
      <c r="FC3" s="423" t="s">
        <v>8</v>
      </c>
      <c r="FD3" s="423" t="s">
        <v>8</v>
      </c>
      <c r="FE3" s="423" t="s">
        <v>8</v>
      </c>
      <c r="FF3" s="423" t="s">
        <v>8</v>
      </c>
      <c r="FG3" s="423" t="s">
        <v>8</v>
      </c>
      <c r="FH3" s="423" t="s">
        <v>8</v>
      </c>
      <c r="FI3" s="423" t="s">
        <v>8</v>
      </c>
      <c r="FJ3" s="423" t="s">
        <v>8</v>
      </c>
      <c r="FK3" s="423" t="s">
        <v>8</v>
      </c>
      <c r="FL3" s="423" t="s">
        <v>8</v>
      </c>
      <c r="FM3" s="423" t="s">
        <v>8</v>
      </c>
      <c r="FN3" s="423" t="s">
        <v>8</v>
      </c>
      <c r="FO3" s="423" t="s">
        <v>8</v>
      </c>
      <c r="FP3" s="423" t="s">
        <v>8</v>
      </c>
      <c r="FQ3" s="423" t="s">
        <v>8</v>
      </c>
      <c r="FR3" s="423" t="s">
        <v>8</v>
      </c>
      <c r="FS3" s="423" t="s">
        <v>8</v>
      </c>
      <c r="FT3" s="423" t="s">
        <v>8</v>
      </c>
      <c r="FU3" s="423" t="s">
        <v>8</v>
      </c>
      <c r="FV3" s="423" t="s">
        <v>8</v>
      </c>
      <c r="FW3" s="423" t="s">
        <v>8</v>
      </c>
      <c r="FX3" s="423" t="s">
        <v>8</v>
      </c>
      <c r="FY3" s="423" t="s">
        <v>8</v>
      </c>
      <c r="FZ3" s="423" t="s">
        <v>8</v>
      </c>
      <c r="GA3" s="423" t="s">
        <v>8</v>
      </c>
      <c r="GB3" s="423" t="s">
        <v>8</v>
      </c>
      <c r="GC3" s="423" t="s">
        <v>8</v>
      </c>
      <c r="GD3" s="423" t="s">
        <v>8</v>
      </c>
      <c r="GE3" s="423" t="s">
        <v>8</v>
      </c>
      <c r="GF3" s="423" t="s">
        <v>8</v>
      </c>
      <c r="GG3" s="423" t="s">
        <v>8</v>
      </c>
      <c r="GH3" s="423" t="s">
        <v>8</v>
      </c>
      <c r="GI3" s="423" t="s">
        <v>8</v>
      </c>
      <c r="GJ3" s="423" t="s">
        <v>8</v>
      </c>
      <c r="GK3" s="423" t="s">
        <v>8</v>
      </c>
      <c r="GL3" s="423" t="s">
        <v>8</v>
      </c>
      <c r="GM3" s="423" t="s">
        <v>8</v>
      </c>
      <c r="GN3" s="423" t="s">
        <v>8</v>
      </c>
      <c r="GO3" s="423" t="s">
        <v>8</v>
      </c>
      <c r="GP3" s="423" t="s">
        <v>8</v>
      </c>
      <c r="GQ3" s="423" t="s">
        <v>8</v>
      </c>
      <c r="GR3" s="423" t="s">
        <v>8</v>
      </c>
      <c r="GS3" s="423" t="s">
        <v>8</v>
      </c>
      <c r="GT3" s="423" t="s">
        <v>8</v>
      </c>
      <c r="GU3" s="423" t="s">
        <v>8</v>
      </c>
      <c r="GV3" s="423" t="s">
        <v>8</v>
      </c>
      <c r="GW3" s="423" t="s">
        <v>8</v>
      </c>
      <c r="GX3" s="423" t="s">
        <v>8</v>
      </c>
      <c r="GY3" s="423" t="s">
        <v>8</v>
      </c>
      <c r="GZ3" s="423" t="s">
        <v>8</v>
      </c>
      <c r="HA3" s="423" t="s">
        <v>8</v>
      </c>
      <c r="HB3" s="423" t="s">
        <v>8</v>
      </c>
      <c r="HC3" s="423" t="s">
        <v>8</v>
      </c>
      <c r="HD3" s="423" t="s">
        <v>8</v>
      </c>
      <c r="HE3" s="423" t="s">
        <v>8</v>
      </c>
      <c r="HF3" s="423" t="s">
        <v>8</v>
      </c>
      <c r="HG3" s="423" t="s">
        <v>8</v>
      </c>
      <c r="HH3" s="423" t="s">
        <v>8</v>
      </c>
      <c r="HI3" s="423" t="s">
        <v>8</v>
      </c>
      <c r="HJ3" s="423" t="s">
        <v>8</v>
      </c>
      <c r="HK3" s="423" t="s">
        <v>8</v>
      </c>
      <c r="HL3" s="423" t="s">
        <v>8</v>
      </c>
      <c r="HM3" s="423" t="s">
        <v>8</v>
      </c>
      <c r="HN3" s="423" t="s">
        <v>8</v>
      </c>
      <c r="HO3" s="423" t="s">
        <v>8</v>
      </c>
      <c r="HP3" s="423" t="s">
        <v>8</v>
      </c>
      <c r="HQ3" s="423" t="s">
        <v>8</v>
      </c>
      <c r="HR3" s="423" t="s">
        <v>8</v>
      </c>
      <c r="HS3" s="423" t="s">
        <v>8</v>
      </c>
      <c r="HT3" s="423" t="s">
        <v>8</v>
      </c>
      <c r="HU3" s="423" t="s">
        <v>8</v>
      </c>
      <c r="HV3" s="423" t="s">
        <v>8</v>
      </c>
      <c r="HW3" s="423" t="s">
        <v>8</v>
      </c>
      <c r="HX3" s="423" t="s">
        <v>8</v>
      </c>
      <c r="HY3" s="423" t="s">
        <v>8</v>
      </c>
      <c r="HZ3" s="423" t="s">
        <v>8</v>
      </c>
      <c r="IA3" s="423" t="s">
        <v>8</v>
      </c>
      <c r="IB3" s="423" t="s">
        <v>8</v>
      </c>
      <c r="IC3" s="423" t="s">
        <v>8</v>
      </c>
      <c r="ID3" s="423" t="s">
        <v>8</v>
      </c>
      <c r="IE3" s="423" t="s">
        <v>8</v>
      </c>
      <c r="IF3" s="423" t="s">
        <v>8</v>
      </c>
      <c r="IG3" s="423" t="s">
        <v>8</v>
      </c>
      <c r="IH3" s="423" t="s">
        <v>8</v>
      </c>
      <c r="II3" s="423" t="s">
        <v>8</v>
      </c>
      <c r="IJ3" s="423" t="s">
        <v>8</v>
      </c>
      <c r="IK3" s="423" t="s">
        <v>8</v>
      </c>
      <c r="IL3" s="423" t="s">
        <v>8</v>
      </c>
      <c r="IM3" s="423" t="s">
        <v>8</v>
      </c>
      <c r="IN3" s="423" t="s">
        <v>8</v>
      </c>
      <c r="IO3" s="423" t="s">
        <v>8</v>
      </c>
      <c r="IP3" s="423" t="s">
        <v>8</v>
      </c>
      <c r="IQ3" s="423" t="s">
        <v>8</v>
      </c>
      <c r="IR3" s="423" t="s">
        <v>8</v>
      </c>
      <c r="IS3" s="423" t="s">
        <v>8</v>
      </c>
      <c r="IT3" s="423" t="s">
        <v>8</v>
      </c>
      <c r="IU3" s="423" t="s">
        <v>8</v>
      </c>
      <c r="IV3" s="423" t="s">
        <v>8</v>
      </c>
    </row>
    <row r="4" spans="1:256" ht="15.75" x14ac:dyDescent="0.25">
      <c r="A4" s="274" t="s">
        <v>574</v>
      </c>
    </row>
    <row r="5" spans="1:256" ht="55.5" customHeight="1" x14ac:dyDescent="0.25">
      <c r="A5" s="365" t="s">
        <v>575</v>
      </c>
    </row>
    <row r="6" spans="1:256" ht="32.25" customHeight="1" x14ac:dyDescent="0.25">
      <c r="A6" s="270" t="s">
        <v>576</v>
      </c>
    </row>
    <row r="7" spans="1:256" ht="26.25" customHeight="1" x14ac:dyDescent="0.25">
      <c r="A7" s="269" t="s">
        <v>577</v>
      </c>
    </row>
    <row r="8" spans="1:256" ht="15.75" x14ac:dyDescent="0.25">
      <c r="A8" s="269"/>
    </row>
    <row r="9" spans="1:256" ht="15.75" x14ac:dyDescent="0.25">
      <c r="A9" s="269" t="s">
        <v>578</v>
      </c>
    </row>
    <row r="10" spans="1:256" ht="15.75" x14ac:dyDescent="0.25">
      <c r="A10" s="271"/>
    </row>
    <row r="11" spans="1:256" ht="15.75" x14ac:dyDescent="0.25">
      <c r="A11" s="272" t="s">
        <v>579</v>
      </c>
    </row>
    <row r="12" spans="1:256" ht="15.75" x14ac:dyDescent="0.25">
      <c r="A12" s="269" t="s">
        <v>580</v>
      </c>
    </row>
    <row r="13" spans="1:256" ht="15.75" x14ac:dyDescent="0.25">
      <c r="A13" s="269" t="s">
        <v>581</v>
      </c>
    </row>
    <row r="14" spans="1:256" ht="15.75" x14ac:dyDescent="0.25">
      <c r="A14" s="269" t="s">
        <v>582</v>
      </c>
    </row>
    <row r="15" spans="1:256" ht="15.75" x14ac:dyDescent="0.25">
      <c r="A15" s="269" t="s">
        <v>583</v>
      </c>
    </row>
    <row r="16" spans="1:256" ht="15.75" x14ac:dyDescent="0.25">
      <c r="A16" s="269" t="s">
        <v>584</v>
      </c>
    </row>
    <row r="17" spans="1:1" ht="15.75" x14ac:dyDescent="0.25">
      <c r="A17" s="269" t="s">
        <v>585</v>
      </c>
    </row>
    <row r="18" spans="1:1" ht="15.75" x14ac:dyDescent="0.25">
      <c r="A18" s="269" t="s">
        <v>586</v>
      </c>
    </row>
    <row r="19" spans="1:1" ht="15.75" x14ac:dyDescent="0.25">
      <c r="A19" s="269" t="s">
        <v>587</v>
      </c>
    </row>
    <row r="20" spans="1:1" ht="15.75" x14ac:dyDescent="0.25">
      <c r="A20" s="271"/>
    </row>
    <row r="21" spans="1:1" ht="15.75" x14ac:dyDescent="0.25">
      <c r="A21" s="272" t="s">
        <v>588</v>
      </c>
    </row>
    <row r="22" spans="1:1" ht="15.75" x14ac:dyDescent="0.25">
      <c r="A22" s="269" t="s">
        <v>589</v>
      </c>
    </row>
    <row r="23" spans="1:1" ht="15.75" x14ac:dyDescent="0.25">
      <c r="A23" s="269" t="s">
        <v>590</v>
      </c>
    </row>
    <row r="24" spans="1:1" ht="15.75" x14ac:dyDescent="0.25">
      <c r="A24" s="269" t="s">
        <v>591</v>
      </c>
    </row>
    <row r="25" spans="1:1" ht="15.75" x14ac:dyDescent="0.25">
      <c r="A25" s="269"/>
    </row>
    <row r="26" spans="1:1" ht="15.75" x14ac:dyDescent="0.25">
      <c r="A26" s="269"/>
    </row>
    <row r="27" spans="1:1" ht="16.5" thickBot="1" x14ac:dyDescent="0.3">
      <c r="A27" s="273" t="s">
        <v>592</v>
      </c>
    </row>
    <row r="28" spans="1:1" ht="16.5" thickBot="1" x14ac:dyDescent="0.3">
      <c r="A28" s="528"/>
    </row>
    <row r="29" spans="1:1" ht="15.75" x14ac:dyDescent="0.25">
      <c r="A29" s="553" t="s">
        <v>593</v>
      </c>
    </row>
    <row r="30" spans="1:1" ht="49.5" customHeight="1" thickBot="1" x14ac:dyDescent="0.3">
      <c r="A30" s="529" t="s">
        <v>594</v>
      </c>
    </row>
    <row r="31" spans="1:1" ht="15.75" x14ac:dyDescent="0.25">
      <c r="A31" s="532" t="s">
        <v>595</v>
      </c>
    </row>
    <row r="32" spans="1:1" ht="15.75" x14ac:dyDescent="0.25">
      <c r="A32" s="252" t="s">
        <v>596</v>
      </c>
    </row>
    <row r="33" spans="1:1" ht="47.25" x14ac:dyDescent="0.25">
      <c r="A33" s="252" t="s">
        <v>597</v>
      </c>
    </row>
    <row r="34" spans="1:1" ht="15.75" x14ac:dyDescent="0.25">
      <c r="A34" s="252" t="s">
        <v>598</v>
      </c>
    </row>
    <row r="35" spans="1:1" ht="31.5" x14ac:dyDescent="0.25">
      <c r="A35" s="252" t="s">
        <v>599</v>
      </c>
    </row>
    <row r="36" spans="1:1" ht="47.25" x14ac:dyDescent="0.25">
      <c r="A36" s="252" t="s">
        <v>600</v>
      </c>
    </row>
    <row r="37" spans="1:1" ht="15.75" x14ac:dyDescent="0.25">
      <c r="A37" s="252" t="s">
        <v>601</v>
      </c>
    </row>
    <row r="38" spans="1:1" ht="15.75" x14ac:dyDescent="0.25">
      <c r="A38" s="252" t="s">
        <v>602</v>
      </c>
    </row>
    <row r="39" spans="1:1" ht="15.75" x14ac:dyDescent="0.25">
      <c r="A39" s="252" t="s">
        <v>603</v>
      </c>
    </row>
    <row r="40" spans="1:1" ht="15.75" x14ac:dyDescent="0.25">
      <c r="A40" s="252" t="s">
        <v>604</v>
      </c>
    </row>
    <row r="41" spans="1:1" ht="15.75" x14ac:dyDescent="0.25">
      <c r="A41" s="530" t="s">
        <v>605</v>
      </c>
    </row>
    <row r="42" spans="1:1" ht="15.75" x14ac:dyDescent="0.25">
      <c r="A42" s="530" t="s">
        <v>606</v>
      </c>
    </row>
    <row r="43" spans="1:1" ht="15.75" x14ac:dyDescent="0.25">
      <c r="A43" s="530" t="s">
        <v>607</v>
      </c>
    </row>
    <row r="44" spans="1:1" ht="15.75" x14ac:dyDescent="0.25">
      <c r="A44" s="530" t="s">
        <v>608</v>
      </c>
    </row>
    <row r="45" spans="1:1" ht="16.5" thickBot="1" x14ac:dyDescent="0.3">
      <c r="A45" s="531" t="s">
        <v>609</v>
      </c>
    </row>
    <row r="46" spans="1:1" ht="16.5" thickBot="1" x14ac:dyDescent="0.3">
      <c r="A46" s="265"/>
    </row>
    <row r="47" spans="1:1" ht="15.75" x14ac:dyDescent="0.25">
      <c r="A47" s="533" t="s">
        <v>610</v>
      </c>
    </row>
    <row r="48" spans="1:1" ht="15.75" x14ac:dyDescent="0.25">
      <c r="A48" s="255"/>
    </row>
    <row r="49" spans="1:1" ht="15.75" x14ac:dyDescent="0.25">
      <c r="A49" s="255" t="s">
        <v>596</v>
      </c>
    </row>
    <row r="50" spans="1:1" ht="31.5" x14ac:dyDescent="0.25">
      <c r="A50" s="255" t="s">
        <v>611</v>
      </c>
    </row>
    <row r="51" spans="1:1" ht="15.75" x14ac:dyDescent="0.25">
      <c r="A51" s="255"/>
    </row>
    <row r="52" spans="1:1" ht="47.25" x14ac:dyDescent="0.25">
      <c r="A52" s="255" t="s">
        <v>612</v>
      </c>
    </row>
    <row r="53" spans="1:1" ht="15.75" x14ac:dyDescent="0.25">
      <c r="A53" s="255" t="s">
        <v>613</v>
      </c>
    </row>
    <row r="54" spans="1:1" ht="15.75" x14ac:dyDescent="0.25">
      <c r="A54" s="534" t="s">
        <v>614</v>
      </c>
    </row>
    <row r="55" spans="1:1" ht="15.75" x14ac:dyDescent="0.25">
      <c r="A55" s="534" t="s">
        <v>615</v>
      </c>
    </row>
    <row r="56" spans="1:1" ht="15.75" x14ac:dyDescent="0.25">
      <c r="A56" s="534" t="s">
        <v>616</v>
      </c>
    </row>
    <row r="57" spans="1:1" ht="15.75" x14ac:dyDescent="0.25">
      <c r="A57" s="534" t="s">
        <v>617</v>
      </c>
    </row>
    <row r="58" spans="1:1" ht="16.5" thickBot="1" x14ac:dyDescent="0.3">
      <c r="A58" s="535" t="s">
        <v>618</v>
      </c>
    </row>
    <row r="59" spans="1:1" ht="16.5" thickBot="1" x14ac:dyDescent="0.3">
      <c r="A59" s="265"/>
    </row>
    <row r="60" spans="1:1" ht="15.75" x14ac:dyDescent="0.25">
      <c r="A60" s="536" t="s">
        <v>619</v>
      </c>
    </row>
    <row r="61" spans="1:1" ht="15.75" x14ac:dyDescent="0.25">
      <c r="A61" s="257" t="s">
        <v>620</v>
      </c>
    </row>
    <row r="62" spans="1:1" ht="15.75" x14ac:dyDescent="0.25">
      <c r="A62" s="257"/>
    </row>
    <row r="63" spans="1:1" ht="31.5" x14ac:dyDescent="0.25">
      <c r="A63" s="257" t="s">
        <v>621</v>
      </c>
    </row>
    <row r="64" spans="1:1" ht="31.5" x14ac:dyDescent="0.25">
      <c r="A64" s="257" t="s">
        <v>622</v>
      </c>
    </row>
    <row r="65" spans="1:1" ht="15.75" x14ac:dyDescent="0.25">
      <c r="A65" s="257" t="s">
        <v>623</v>
      </c>
    </row>
    <row r="66" spans="1:1" ht="15.75" x14ac:dyDescent="0.25">
      <c r="A66" s="257" t="s">
        <v>624</v>
      </c>
    </row>
    <row r="67" spans="1:1" ht="15.75" x14ac:dyDescent="0.25">
      <c r="A67" s="257" t="s">
        <v>625</v>
      </c>
    </row>
    <row r="68" spans="1:1" ht="15.75" x14ac:dyDescent="0.25">
      <c r="A68" s="257" t="s">
        <v>626</v>
      </c>
    </row>
    <row r="69" spans="1:1" ht="15.75" x14ac:dyDescent="0.25">
      <c r="A69" s="257" t="s">
        <v>627</v>
      </c>
    </row>
    <row r="70" spans="1:1" ht="15.75" x14ac:dyDescent="0.25">
      <c r="A70" s="537" t="s">
        <v>628</v>
      </c>
    </row>
    <row r="71" spans="1:1" ht="15.75" x14ac:dyDescent="0.25">
      <c r="A71" s="537" t="s">
        <v>629</v>
      </c>
    </row>
    <row r="72" spans="1:1" ht="15.75" x14ac:dyDescent="0.25">
      <c r="A72" s="537" t="s">
        <v>630</v>
      </c>
    </row>
    <row r="73" spans="1:1" ht="31.5" x14ac:dyDescent="0.25">
      <c r="A73" s="537" t="s">
        <v>631</v>
      </c>
    </row>
    <row r="74" spans="1:1" ht="32.25" thickBot="1" x14ac:dyDescent="0.3">
      <c r="A74" s="458" t="s">
        <v>632</v>
      </c>
    </row>
    <row r="75" spans="1:1" ht="16.5" thickBot="1" x14ac:dyDescent="0.3">
      <c r="A75" s="265"/>
    </row>
    <row r="76" spans="1:1" ht="15.75" x14ac:dyDescent="0.25">
      <c r="A76" s="540" t="s">
        <v>633</v>
      </c>
    </row>
    <row r="77" spans="1:1" ht="15.75" x14ac:dyDescent="0.25">
      <c r="A77" s="254" t="s">
        <v>634</v>
      </c>
    </row>
    <row r="78" spans="1:1" ht="15.75" x14ac:dyDescent="0.25">
      <c r="A78" s="254"/>
    </row>
    <row r="79" spans="1:1" ht="15.75" x14ac:dyDescent="0.25">
      <c r="A79" s="254" t="s">
        <v>635</v>
      </c>
    </row>
    <row r="80" spans="1:1" ht="31.5" customHeight="1" x14ac:dyDescent="0.25">
      <c r="A80" s="254" t="s">
        <v>636</v>
      </c>
    </row>
    <row r="81" spans="1:1" ht="30.75" customHeight="1" x14ac:dyDescent="0.25">
      <c r="A81" s="254" t="s">
        <v>637</v>
      </c>
    </row>
    <row r="82" spans="1:1" ht="15.75" x14ac:dyDescent="0.25">
      <c r="A82" s="254" t="s">
        <v>638</v>
      </c>
    </row>
    <row r="83" spans="1:1" ht="15.75" x14ac:dyDescent="0.25">
      <c r="A83" s="254" t="s">
        <v>639</v>
      </c>
    </row>
    <row r="84" spans="1:1" ht="47.25" x14ac:dyDescent="0.25">
      <c r="A84" s="254" t="s">
        <v>640</v>
      </c>
    </row>
    <row r="85" spans="1:1" ht="31.5" x14ac:dyDescent="0.25">
      <c r="A85" s="254" t="s">
        <v>641</v>
      </c>
    </row>
    <row r="86" spans="1:1" ht="31.5" x14ac:dyDescent="0.25">
      <c r="A86" s="254" t="s">
        <v>642</v>
      </c>
    </row>
    <row r="87" spans="1:1" ht="31.5" x14ac:dyDescent="0.25">
      <c r="A87" s="254" t="s">
        <v>643</v>
      </c>
    </row>
    <row r="88" spans="1:1" ht="15.75" x14ac:dyDescent="0.25">
      <c r="A88" s="538" t="s">
        <v>644</v>
      </c>
    </row>
    <row r="89" spans="1:1" ht="15.75" x14ac:dyDescent="0.25">
      <c r="A89" s="538" t="s">
        <v>645</v>
      </c>
    </row>
    <row r="90" spans="1:1" ht="15.75" x14ac:dyDescent="0.25">
      <c r="A90" s="538" t="s">
        <v>646</v>
      </c>
    </row>
    <row r="91" spans="1:1" ht="16.5" thickBot="1" x14ac:dyDescent="0.3">
      <c r="A91" s="539" t="s">
        <v>647</v>
      </c>
    </row>
    <row r="92" spans="1:1" ht="16.5" thickBot="1" x14ac:dyDescent="0.3">
      <c r="A92" s="267"/>
    </row>
    <row r="93" spans="1:1" s="268" customFormat="1" ht="15.75" x14ac:dyDescent="0.25">
      <c r="A93" s="543" t="s">
        <v>648</v>
      </c>
    </row>
    <row r="94" spans="1:1" s="268" customFormat="1" ht="15.75" x14ac:dyDescent="0.25">
      <c r="A94" s="256" t="s">
        <v>649</v>
      </c>
    </row>
    <row r="95" spans="1:1" s="268" customFormat="1" ht="15.75" x14ac:dyDescent="0.25">
      <c r="A95" s="256"/>
    </row>
    <row r="96" spans="1:1" s="268" customFormat="1" ht="31.5" x14ac:dyDescent="0.25">
      <c r="A96" s="256" t="s">
        <v>650</v>
      </c>
    </row>
    <row r="97" spans="1:1" s="268" customFormat="1" ht="15.75" x14ac:dyDescent="0.25">
      <c r="A97" s="256"/>
    </row>
    <row r="98" spans="1:1" s="268" customFormat="1" ht="31.5" x14ac:dyDescent="0.25">
      <c r="A98" s="256" t="s">
        <v>651</v>
      </c>
    </row>
    <row r="99" spans="1:1" s="268" customFormat="1" ht="15.75" x14ac:dyDescent="0.25">
      <c r="A99" s="256"/>
    </row>
    <row r="100" spans="1:1" s="268" customFormat="1" ht="47.25" x14ac:dyDescent="0.25">
      <c r="A100" s="256" t="s">
        <v>652</v>
      </c>
    </row>
    <row r="101" spans="1:1" s="268" customFormat="1" ht="15.75" x14ac:dyDescent="0.25">
      <c r="A101" s="256"/>
    </row>
    <row r="102" spans="1:1" s="268" customFormat="1" ht="15.75" x14ac:dyDescent="0.25">
      <c r="A102" s="256" t="s">
        <v>653</v>
      </c>
    </row>
    <row r="103" spans="1:1" s="268" customFormat="1" ht="15.75" x14ac:dyDescent="0.25">
      <c r="A103" s="256"/>
    </row>
    <row r="104" spans="1:1" s="268" customFormat="1" ht="47.25" x14ac:dyDescent="0.25">
      <c r="A104" s="256" t="s">
        <v>654</v>
      </c>
    </row>
    <row r="105" spans="1:1" s="268" customFormat="1" ht="15.75" x14ac:dyDescent="0.25">
      <c r="A105" s="541" t="s">
        <v>655</v>
      </c>
    </row>
    <row r="106" spans="1:1" s="268" customFormat="1" ht="15.75" x14ac:dyDescent="0.25">
      <c r="A106" s="541" t="s">
        <v>656</v>
      </c>
    </row>
    <row r="107" spans="1:1" s="268" customFormat="1" ht="15.75" x14ac:dyDescent="0.25">
      <c r="A107" s="541" t="s">
        <v>657</v>
      </c>
    </row>
    <row r="108" spans="1:1" s="268" customFormat="1" ht="16.5" thickBot="1" x14ac:dyDescent="0.3">
      <c r="A108" s="542" t="s">
        <v>658</v>
      </c>
    </row>
    <row r="109" spans="1:1" s="268" customFormat="1" ht="16.5" thickBot="1" x14ac:dyDescent="0.3">
      <c r="A109" s="601"/>
    </row>
    <row r="110" spans="1:1" s="268" customFormat="1" ht="15.75" x14ac:dyDescent="0.25">
      <c r="A110" s="536" t="s">
        <v>659</v>
      </c>
    </row>
    <row r="111" spans="1:1" s="268" customFormat="1" ht="15.75" x14ac:dyDescent="0.25">
      <c r="A111" s="257"/>
    </row>
    <row r="112" spans="1:1" s="268" customFormat="1" ht="47.25" x14ac:dyDescent="0.25">
      <c r="A112" s="257" t="s">
        <v>660</v>
      </c>
    </row>
    <row r="113" spans="1:1" s="268" customFormat="1" ht="15.75" x14ac:dyDescent="0.25">
      <c r="A113" s="257"/>
    </row>
    <row r="114" spans="1:1" s="268" customFormat="1" ht="31.5" x14ac:dyDescent="0.25">
      <c r="A114" s="257" t="s">
        <v>661</v>
      </c>
    </row>
    <row r="115" spans="1:1" s="268" customFormat="1" ht="16.5" thickBot="1" x14ac:dyDescent="0.3">
      <c r="A115" s="458"/>
    </row>
    <row r="116" spans="1:1" ht="16.5" thickBot="1" x14ac:dyDescent="0.3">
      <c r="A116" s="265"/>
    </row>
    <row r="117" spans="1:1" ht="15.75" x14ac:dyDescent="0.25">
      <c r="A117" s="544" t="s">
        <v>662</v>
      </c>
    </row>
    <row r="118" spans="1:1" ht="15.75" x14ac:dyDescent="0.25">
      <c r="A118" s="253" t="s">
        <v>663</v>
      </c>
    </row>
    <row r="119" spans="1:1" ht="15.75" x14ac:dyDescent="0.25">
      <c r="A119" s="253"/>
    </row>
    <row r="120" spans="1:1" ht="36" customHeight="1" x14ac:dyDescent="0.25">
      <c r="A120" s="253" t="s">
        <v>664</v>
      </c>
    </row>
    <row r="121" spans="1:1" ht="13.5" customHeight="1" x14ac:dyDescent="0.25">
      <c r="A121" s="253"/>
    </row>
    <row r="122" spans="1:1" ht="50.25" customHeight="1" x14ac:dyDescent="0.25">
      <c r="A122" s="253" t="s">
        <v>665</v>
      </c>
    </row>
    <row r="123" spans="1:1" ht="15.75" x14ac:dyDescent="0.25">
      <c r="A123" s="253"/>
    </row>
    <row r="124" spans="1:1" ht="15.75" x14ac:dyDescent="0.25">
      <c r="A124" s="253" t="s">
        <v>666</v>
      </c>
    </row>
    <row r="125" spans="1:1" ht="15.75" x14ac:dyDescent="0.25">
      <c r="A125" s="545"/>
    </row>
    <row r="126" spans="1:1" ht="16.5" thickBot="1" x14ac:dyDescent="0.3">
      <c r="A126" s="275" t="s">
        <v>667</v>
      </c>
    </row>
  </sheetData>
  <sheetProtection algorithmName="SHA-512" hashValue="DrP8DBQTYAOuOFuThCC2TL+YluvcYu/mcCmgPhD7OLPajvr1NgHRke2KjAJXr7soLwYHrApOvuZQzKwRwAHP4g==" saltValue="4kyFuA1jtEPE1nolxtY8Wg==" spinCount="100000" sheet="1"/>
  <hyperlinks>
    <hyperlink ref="A31" location="'Simplified Nutrient Assessment'!B7" display="Fruit " xr:uid="{00000000-0004-0000-0E00-000001000000}"/>
    <hyperlink ref="A47" location="'Simplified Nutrient Assessment'!B15" display="Milk " xr:uid="{00000000-0004-0000-0E00-000002000000}"/>
    <hyperlink ref="A60" location="'Simplified Nutrient Assessment'!A23" display="Vegetable Subgroups (colored green)" xr:uid="{00000000-0004-0000-0E00-000003000000}"/>
    <hyperlink ref="A76" location="'Simplified Nutrient Assessment'!N3" display="Main Dish Simplified Nutrient Data Entry" xr:uid="{00000000-0004-0000-0E00-000004000000}"/>
    <hyperlink ref="A93" location="'Simplified Nutrient Assessment'!X3" display="Other Items Nutrient Assessment" xr:uid="{00000000-0004-0000-0E00-000005000000}"/>
    <hyperlink ref="A29" location="'Simplified Nutrient Assessment'!B3" display="Fruit, Milk, and Vegetable Subgroup Simplified Nutrient Assessment" xr:uid="{00000000-0004-0000-0E00-000006000000}"/>
    <hyperlink ref="A110" location="'Simplified Nutrient Assessment'!A74" display="Sodium Portion of Simplified Nutrient Assessment" xr:uid="{00000000-0004-0000-0E00-000007000000}"/>
    <hyperlink ref="A117" location="'Simplified Nutrient Assessment'!P58" display="Simplified Nutrient Assessment (results)" xr:uid="{00000000-0004-0000-0E00-000008000000}"/>
  </hyperlinks>
  <pageMargins left="0.7" right="0.7" top="0.9843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V105"/>
  <sheetViews>
    <sheetView zoomScale="75" zoomScaleNormal="75" workbookViewId="0">
      <pane ySplit="6" topLeftCell="A7" activePane="bottomLeft" state="frozen"/>
      <selection activeCell="A84" sqref="A8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28515625" hidden="1" customWidth="1"/>
    <col min="9" max="9" width="14.140625" hidden="1" customWidth="1"/>
    <col min="10" max="10" width="26.42578125" customWidth="1"/>
    <col min="11" max="11" width="5" hidden="1" customWidth="1"/>
    <col min="12" max="12" width="5.710937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7109375" customWidth="1"/>
    <col min="28" max="28" width="17.5703125" customWidth="1"/>
    <col min="29" max="30" width="9.140625" hidden="1" customWidth="1"/>
    <col min="31" max="31" width="0" hidden="1" customWidth="1"/>
    <col min="32" max="32" width="2" customWidth="1"/>
    <col min="36" max="36" width="10.5703125" customWidth="1"/>
    <col min="37" max="38" width="10.5703125" hidden="1" customWidth="1"/>
    <col min="39" max="39" width="10.5703125" customWidth="1"/>
    <col min="40" max="40" width="5.85546875" customWidth="1"/>
    <col min="41" max="41" width="3.42578125" customWidth="1"/>
    <col min="44" max="44" width="10.28515625" customWidth="1"/>
    <col min="45" max="46" width="10.28515625" hidden="1" customWidth="1"/>
    <col min="47" max="47" width="10.28515625" customWidth="1"/>
    <col min="48" max="48" width="7.140625" customWidth="1"/>
  </cols>
  <sheetData>
    <row r="1" spans="1:48" ht="23.25" customHeight="1" thickBot="1" x14ac:dyDescent="0.3">
      <c r="A1" s="1085" t="s">
        <v>668</v>
      </c>
      <c r="B1" s="1058"/>
      <c r="C1" s="1058"/>
      <c r="D1" s="1058"/>
      <c r="E1" s="1058"/>
      <c r="F1" s="1058"/>
      <c r="G1" s="1058"/>
      <c r="H1" s="1058"/>
      <c r="I1" s="1058"/>
      <c r="J1" s="1058"/>
      <c r="K1" s="1058"/>
      <c r="L1" s="1058"/>
      <c r="M1" s="1058"/>
      <c r="N1" s="1058"/>
      <c r="O1" s="1058"/>
      <c r="P1" s="1058"/>
      <c r="Q1" s="1058"/>
      <c r="R1" s="1058"/>
      <c r="S1" s="1058"/>
      <c r="T1" s="1058"/>
      <c r="U1" s="1058"/>
      <c r="V1" s="1058"/>
      <c r="W1" s="1058"/>
      <c r="X1" s="1058"/>
      <c r="Y1" s="1058"/>
      <c r="Z1" s="1058"/>
      <c r="AA1" s="1058"/>
      <c r="AB1" s="1059"/>
      <c r="AC1" s="442"/>
    </row>
    <row r="2" spans="1:48" ht="54" customHeight="1" thickBot="1" x14ac:dyDescent="0.3">
      <c r="A2" s="1086" t="s">
        <v>250</v>
      </c>
      <c r="B2" s="1087"/>
      <c r="C2" s="1087"/>
      <c r="D2" s="1087"/>
      <c r="E2" s="1087"/>
      <c r="F2" s="1087"/>
      <c r="G2" s="1087"/>
      <c r="H2" s="1087"/>
      <c r="I2" s="1087"/>
      <c r="J2" s="1087"/>
      <c r="K2" s="1087"/>
      <c r="L2" s="1087"/>
      <c r="M2" s="1087"/>
      <c r="N2" s="1088" t="s">
        <v>669</v>
      </c>
      <c r="O2" s="1088"/>
      <c r="P2" s="1088"/>
      <c r="Q2" s="1088"/>
      <c r="R2" s="641"/>
      <c r="S2" s="578"/>
      <c r="T2" s="578"/>
      <c r="U2" s="578"/>
      <c r="V2" s="578"/>
      <c r="W2" s="578"/>
      <c r="X2" s="1089" t="s">
        <v>670</v>
      </c>
      <c r="Y2" s="1089"/>
      <c r="Z2" s="1088" t="s">
        <v>671</v>
      </c>
      <c r="AA2" s="1088"/>
      <c r="AB2" s="1088"/>
      <c r="AC2" s="1088"/>
    </row>
    <row r="3" spans="1:48" ht="24.75" customHeight="1" thickBot="1" x14ac:dyDescent="0.3">
      <c r="A3" s="1090" t="s">
        <v>672</v>
      </c>
      <c r="B3" s="1091"/>
      <c r="C3" s="1091"/>
      <c r="D3" s="1091"/>
      <c r="E3" s="1091"/>
      <c r="F3" s="1091"/>
      <c r="G3" s="1091"/>
      <c r="H3" s="1091"/>
      <c r="I3" s="1091"/>
      <c r="J3" s="1092"/>
      <c r="K3" s="164"/>
      <c r="L3" s="164"/>
      <c r="N3" s="1090" t="s">
        <v>633</v>
      </c>
      <c r="O3" s="1091"/>
      <c r="P3" s="1091"/>
      <c r="Q3" s="1091"/>
      <c r="R3" s="1091"/>
      <c r="S3" s="1092"/>
      <c r="T3" s="167"/>
      <c r="U3" s="167"/>
      <c r="X3" s="1090" t="s">
        <v>673</v>
      </c>
      <c r="Y3" s="1091"/>
      <c r="Z3" s="1091"/>
      <c r="AA3" s="1091"/>
      <c r="AB3" s="1092"/>
    </row>
    <row r="4" spans="1:48" ht="49.5" customHeight="1" thickBot="1" x14ac:dyDescent="0.3">
      <c r="A4" s="1093" t="s">
        <v>674</v>
      </c>
      <c r="B4" s="1093"/>
      <c r="C4" s="1093"/>
      <c r="D4" s="1093"/>
      <c r="E4" s="1093"/>
      <c r="F4" s="1093"/>
      <c r="G4" s="1093"/>
      <c r="H4" s="1093"/>
      <c r="I4" s="1093"/>
      <c r="J4" s="1093"/>
      <c r="K4" s="455"/>
      <c r="L4" s="455"/>
      <c r="N4" s="1093" t="s">
        <v>675</v>
      </c>
      <c r="O4" s="1093"/>
      <c r="P4" s="1093"/>
      <c r="Q4" s="1093"/>
      <c r="R4" s="1093"/>
      <c r="S4" s="1093"/>
      <c r="T4" s="165"/>
      <c r="U4" s="165"/>
      <c r="X4" s="1093" t="s">
        <v>676</v>
      </c>
      <c r="Y4" s="1093"/>
      <c r="Z4" s="1093"/>
      <c r="AA4" s="1093"/>
      <c r="AB4" s="1093"/>
    </row>
    <row r="5" spans="1:48" ht="12.75" customHeight="1" thickBot="1" x14ac:dyDescent="0.3">
      <c r="A5" s="1094"/>
      <c r="B5" s="1094"/>
      <c r="C5" s="1094"/>
      <c r="D5" s="1094"/>
      <c r="E5" s="1094"/>
      <c r="F5" s="1094"/>
      <c r="G5" s="1094"/>
      <c r="H5" s="1094"/>
      <c r="I5" s="1094"/>
      <c r="J5" s="1094"/>
      <c r="K5" s="455"/>
      <c r="L5" s="455"/>
      <c r="N5" s="374" t="s">
        <v>677</v>
      </c>
      <c r="O5" s="375" t="s">
        <v>678</v>
      </c>
      <c r="P5" s="375" t="s">
        <v>679</v>
      </c>
      <c r="Q5" s="375" t="s">
        <v>680</v>
      </c>
      <c r="R5" s="587" t="s">
        <v>681</v>
      </c>
      <c r="S5" s="376" t="s">
        <v>682</v>
      </c>
      <c r="T5" s="165"/>
      <c r="U5" s="165"/>
      <c r="X5" s="377" t="s">
        <v>683</v>
      </c>
      <c r="Y5" s="377" t="s">
        <v>684</v>
      </c>
      <c r="Z5" s="377" t="s">
        <v>685</v>
      </c>
      <c r="AA5" s="378" t="s">
        <v>686</v>
      </c>
      <c r="AB5" s="589" t="s">
        <v>687</v>
      </c>
    </row>
    <row r="6" spans="1:48" ht="52.5" customHeight="1" thickBot="1" x14ac:dyDescent="0.3">
      <c r="A6" s="1095"/>
      <c r="B6" s="1095"/>
      <c r="C6" s="1095"/>
      <c r="D6" s="1095"/>
      <c r="E6" s="1095"/>
      <c r="F6" s="1095"/>
      <c r="G6" s="1095"/>
      <c r="H6" s="1095"/>
      <c r="I6" s="1095"/>
      <c r="J6" s="1095"/>
      <c r="K6" s="455" t="s">
        <v>688</v>
      </c>
      <c r="L6" s="455" t="s">
        <v>689</v>
      </c>
      <c r="N6" s="370" t="s">
        <v>690</v>
      </c>
      <c r="O6" s="371" t="s">
        <v>691</v>
      </c>
      <c r="P6" s="372" t="s">
        <v>692</v>
      </c>
      <c r="Q6" s="372" t="s">
        <v>693</v>
      </c>
      <c r="R6" s="588" t="s">
        <v>694</v>
      </c>
      <c r="S6" s="373" t="s">
        <v>695</v>
      </c>
      <c r="T6" s="168" t="s">
        <v>696</v>
      </c>
      <c r="U6" s="168" t="s">
        <v>697</v>
      </c>
      <c r="V6" s="168" t="s">
        <v>698</v>
      </c>
      <c r="W6" s="590"/>
      <c r="X6" s="370" t="s">
        <v>699</v>
      </c>
      <c r="Y6" s="372" t="s">
        <v>692</v>
      </c>
      <c r="Z6" s="372" t="s">
        <v>693</v>
      </c>
      <c r="AA6" s="588" t="s">
        <v>694</v>
      </c>
      <c r="AB6" s="373" t="s">
        <v>695</v>
      </c>
      <c r="AC6" s="168" t="s">
        <v>696</v>
      </c>
      <c r="AD6" s="168" t="s">
        <v>697</v>
      </c>
      <c r="AE6" s="168" t="s">
        <v>698</v>
      </c>
      <c r="AF6" s="590"/>
      <c r="AG6" s="1096" t="s">
        <v>700</v>
      </c>
      <c r="AH6" s="1097"/>
      <c r="AI6" s="1097"/>
      <c r="AJ6" s="1097"/>
      <c r="AK6" s="1097"/>
      <c r="AL6" s="1097"/>
      <c r="AM6" s="1097"/>
      <c r="AN6" s="1098"/>
      <c r="AP6" s="1099" t="s">
        <v>120</v>
      </c>
      <c r="AQ6" s="1100"/>
      <c r="AR6" s="1100"/>
      <c r="AS6" s="1100"/>
      <c r="AT6" s="1100"/>
      <c r="AU6" s="1100"/>
      <c r="AV6" s="1101"/>
    </row>
    <row r="7" spans="1:48" ht="27.75" customHeight="1" thickBot="1" x14ac:dyDescent="0.3">
      <c r="A7" s="1105" t="s">
        <v>555</v>
      </c>
      <c r="B7" s="1106"/>
      <c r="C7" s="1106"/>
      <c r="D7" s="1106"/>
      <c r="E7" s="1106"/>
      <c r="F7" s="1106"/>
      <c r="G7" s="1106"/>
      <c r="H7" s="1106"/>
      <c r="I7" s="1106"/>
      <c r="J7" s="1107"/>
      <c r="K7" s="455">
        <f>I14*$F$8</f>
        <v>0</v>
      </c>
      <c r="L7" s="455">
        <f>D14*$F$8</f>
        <v>0</v>
      </c>
      <c r="N7" s="339" t="str">
        <f>'All Meals'!C11</f>
        <v>Example: Chicken nuggets w/ roll and honey sauce</v>
      </c>
      <c r="O7" s="339" t="s">
        <v>701</v>
      </c>
      <c r="P7" s="340">
        <v>250</v>
      </c>
      <c r="Q7" s="340">
        <v>4</v>
      </c>
      <c r="R7" s="340">
        <v>150</v>
      </c>
      <c r="S7" s="340">
        <v>100</v>
      </c>
      <c r="X7" s="340" t="s">
        <v>702</v>
      </c>
      <c r="Y7" s="340">
        <v>50</v>
      </c>
      <c r="Z7" s="340">
        <v>1</v>
      </c>
      <c r="AA7" s="340">
        <v>5</v>
      </c>
      <c r="AB7" s="340">
        <v>100</v>
      </c>
      <c r="AG7" s="1108" t="s">
        <v>703</v>
      </c>
      <c r="AH7" s="1109"/>
      <c r="AI7" s="1109"/>
      <c r="AJ7" s="1109"/>
      <c r="AK7" s="1109"/>
      <c r="AL7" s="1109"/>
      <c r="AM7" s="1109"/>
      <c r="AN7" s="1110"/>
      <c r="AP7" s="1102"/>
      <c r="AQ7" s="1103"/>
      <c r="AR7" s="1103"/>
      <c r="AS7" s="1103"/>
      <c r="AT7" s="1103"/>
      <c r="AU7" s="1103"/>
      <c r="AV7" s="1104"/>
    </row>
    <row r="8" spans="1:48" ht="47.25" customHeight="1" x14ac:dyDescent="0.25">
      <c r="A8" s="156" t="s">
        <v>704</v>
      </c>
      <c r="B8" s="160"/>
      <c r="C8" s="160"/>
      <c r="D8" s="160"/>
      <c r="E8" s="160"/>
      <c r="F8" s="579">
        <f>IF(ISERROR(AVERAGE('All Meals'!J12:J62)),0,AVERAGE('All Meals'!J12:J62))</f>
        <v>0</v>
      </c>
      <c r="G8" s="155" t="s">
        <v>705</v>
      </c>
      <c r="H8" s="450"/>
      <c r="I8" s="450"/>
      <c r="J8" s="566">
        <f>'Weekly Report'!G5</f>
        <v>0</v>
      </c>
      <c r="K8" s="455"/>
      <c r="L8" s="455"/>
      <c r="N8" s="575" t="str">
        <f>IF('All Meals'!C13="","",'All Meals'!C13)</f>
        <v/>
      </c>
      <c r="O8" s="574"/>
      <c r="P8" s="576"/>
      <c r="Q8" s="576"/>
      <c r="R8" s="576"/>
      <c r="S8" s="576"/>
      <c r="T8" s="572">
        <f t="shared" ref="T8:T39" si="0">P8*S8</f>
        <v>0</v>
      </c>
      <c r="U8" s="572">
        <f t="shared" ref="U8:U39" si="1">Q8*S8</f>
        <v>0</v>
      </c>
      <c r="V8" s="572">
        <f t="shared" ref="V8:V39" si="2">R8*S8</f>
        <v>0</v>
      </c>
      <c r="W8" s="572"/>
      <c r="X8" s="577"/>
      <c r="Y8" s="577"/>
      <c r="Z8" s="577"/>
      <c r="AA8" s="577"/>
      <c r="AB8" s="577"/>
      <c r="AC8">
        <f t="shared" ref="AC8:AC39" si="3">Y8*AB8</f>
        <v>0</v>
      </c>
      <c r="AD8">
        <f t="shared" ref="AD8:AD39" si="4">Z8*AB8</f>
        <v>0</v>
      </c>
      <c r="AE8">
        <f t="shared" ref="AE8:AE39" si="5">AA8*AB8</f>
        <v>0</v>
      </c>
      <c r="AG8" s="1111" t="s">
        <v>706</v>
      </c>
      <c r="AH8" s="1112"/>
      <c r="AI8" s="1112"/>
      <c r="AJ8" s="1112"/>
      <c r="AK8" s="77">
        <v>1</v>
      </c>
      <c r="AL8" s="77">
        <f>INDEX(SIZES,AK8)</f>
        <v>0</v>
      </c>
      <c r="AM8" s="1113"/>
      <c r="AN8" s="1114"/>
      <c r="AP8" s="927" t="s">
        <v>328</v>
      </c>
      <c r="AQ8" s="928"/>
      <c r="AR8" s="928"/>
      <c r="AS8" s="77">
        <v>1</v>
      </c>
      <c r="AT8" s="77">
        <f>INDEX(SIZES,AS8)</f>
        <v>0</v>
      </c>
      <c r="AU8" s="1115"/>
      <c r="AV8" s="1116"/>
    </row>
    <row r="9" spans="1:48" ht="47.25" customHeight="1" x14ac:dyDescent="0.25">
      <c r="A9" s="1117" t="s">
        <v>707</v>
      </c>
      <c r="B9" s="1118"/>
      <c r="C9" s="1118"/>
      <c r="D9" s="1118"/>
      <c r="E9" s="1118"/>
      <c r="F9" s="1119"/>
      <c r="G9" s="1120" t="s">
        <v>708</v>
      </c>
      <c r="H9" s="1121"/>
      <c r="I9" s="1121"/>
      <c r="J9" s="1122"/>
      <c r="K9" s="455"/>
      <c r="L9" s="455"/>
      <c r="N9" s="575" t="str">
        <f>IF('All Meals'!C14="","",'All Meals'!C14)</f>
        <v/>
      </c>
      <c r="O9" s="574"/>
      <c r="P9" s="576"/>
      <c r="Q9" s="576"/>
      <c r="R9" s="576"/>
      <c r="S9" s="576"/>
      <c r="T9" s="572">
        <f t="shared" si="0"/>
        <v>0</v>
      </c>
      <c r="U9" s="572">
        <f t="shared" si="1"/>
        <v>0</v>
      </c>
      <c r="V9" s="572">
        <f t="shared" si="2"/>
        <v>0</v>
      </c>
      <c r="W9" s="572"/>
      <c r="X9" s="576"/>
      <c r="Y9" s="576"/>
      <c r="Z9" s="576"/>
      <c r="AA9" s="576"/>
      <c r="AB9" s="576"/>
      <c r="AC9">
        <f t="shared" si="3"/>
        <v>0</v>
      </c>
      <c r="AD9">
        <f t="shared" si="4"/>
        <v>0</v>
      </c>
      <c r="AE9">
        <f t="shared" si="5"/>
        <v>0</v>
      </c>
      <c r="AG9" s="1111" t="s">
        <v>709</v>
      </c>
      <c r="AH9" s="1112"/>
      <c r="AI9" s="1112"/>
      <c r="AJ9" s="1112"/>
      <c r="AK9" s="77">
        <v>1</v>
      </c>
      <c r="AL9" s="77">
        <f>INDEX(SIZES,AK9)</f>
        <v>0</v>
      </c>
      <c r="AM9" s="1113"/>
      <c r="AN9" s="1114"/>
      <c r="AP9" s="927"/>
      <c r="AQ9" s="928"/>
      <c r="AR9" s="928"/>
      <c r="AS9" s="77">
        <v>1</v>
      </c>
      <c r="AT9" s="77">
        <f>INDEX(SIZES,AS9)</f>
        <v>0</v>
      </c>
      <c r="AU9" s="1123"/>
      <c r="AV9" s="1124"/>
    </row>
    <row r="10" spans="1:48" ht="47.25" customHeight="1" x14ac:dyDescent="0.25">
      <c r="A10" s="463"/>
      <c r="B10" s="464">
        <v>4</v>
      </c>
      <c r="C10" s="465">
        <v>132.59333333333333</v>
      </c>
      <c r="D10" s="465">
        <v>0.3433066666666667</v>
      </c>
      <c r="E10" s="465">
        <v>7.4</v>
      </c>
      <c r="F10" s="466" t="s">
        <v>710</v>
      </c>
      <c r="G10" s="554"/>
      <c r="H10" s="555">
        <v>4</v>
      </c>
      <c r="I10" s="556">
        <v>3.6749999999999998</v>
      </c>
      <c r="J10" s="473" t="s">
        <v>710</v>
      </c>
      <c r="K10" s="455" t="s">
        <v>711</v>
      </c>
      <c r="L10" s="455" t="s">
        <v>712</v>
      </c>
      <c r="N10" s="575" t="str">
        <f>IF('All Meals'!C15="","",'All Meals'!C15)</f>
        <v/>
      </c>
      <c r="O10" s="574"/>
      <c r="P10" s="573"/>
      <c r="Q10" s="573"/>
      <c r="R10" s="573"/>
      <c r="S10" s="573"/>
      <c r="T10" s="572">
        <f t="shared" si="0"/>
        <v>0</v>
      </c>
      <c r="U10" s="572">
        <f t="shared" si="1"/>
        <v>0</v>
      </c>
      <c r="V10" s="572">
        <f t="shared" si="2"/>
        <v>0</v>
      </c>
      <c r="W10" s="572"/>
      <c r="X10" s="576"/>
      <c r="Y10" s="573"/>
      <c r="Z10" s="573"/>
      <c r="AA10" s="573"/>
      <c r="AB10" s="573"/>
      <c r="AC10">
        <f t="shared" si="3"/>
        <v>0</v>
      </c>
      <c r="AD10">
        <f t="shared" si="4"/>
        <v>0</v>
      </c>
      <c r="AE10">
        <f t="shared" si="5"/>
        <v>0</v>
      </c>
      <c r="AG10" s="1111" t="s">
        <v>713</v>
      </c>
      <c r="AH10" s="1112"/>
      <c r="AI10" s="1112"/>
      <c r="AJ10" s="1112"/>
      <c r="AK10" s="350"/>
      <c r="AL10" s="350"/>
      <c r="AM10" s="1125"/>
      <c r="AN10" s="1126"/>
      <c r="AP10" s="927"/>
      <c r="AQ10" s="928"/>
      <c r="AR10" s="928"/>
      <c r="AS10" s="77">
        <v>1</v>
      </c>
      <c r="AT10" s="77">
        <f>INDEX(SIZES,AS10)</f>
        <v>0</v>
      </c>
      <c r="AU10" s="1123"/>
      <c r="AV10" s="1124"/>
    </row>
    <row r="11" spans="1:48" ht="47.25" customHeight="1" x14ac:dyDescent="0.25">
      <c r="A11" s="463"/>
      <c r="B11" s="464"/>
      <c r="C11" s="465">
        <v>154.99333333333334</v>
      </c>
      <c r="D11" s="465">
        <v>1.0608066666666669</v>
      </c>
      <c r="E11" s="465">
        <v>17.399999999999999</v>
      </c>
      <c r="F11" s="467" t="s">
        <v>714</v>
      </c>
      <c r="G11" s="557"/>
      <c r="H11" s="557"/>
      <c r="I11" s="556">
        <v>12.25</v>
      </c>
      <c r="J11" s="474" t="s">
        <v>714</v>
      </c>
      <c r="K11" s="455">
        <f>K7</f>
        <v>0</v>
      </c>
      <c r="L11" s="455">
        <f>L7</f>
        <v>0</v>
      </c>
      <c r="N11" s="575" t="str">
        <f>IF('All Meals'!C16="","",'All Meals'!C16)</f>
        <v/>
      </c>
      <c r="O11" s="574"/>
      <c r="P11" s="573"/>
      <c r="Q11" s="573"/>
      <c r="R11" s="573"/>
      <c r="S11" s="573"/>
      <c r="T11" s="572">
        <f t="shared" si="0"/>
        <v>0</v>
      </c>
      <c r="U11" s="572">
        <f t="shared" si="1"/>
        <v>0</v>
      </c>
      <c r="V11" s="572">
        <f t="shared" si="2"/>
        <v>0</v>
      </c>
      <c r="W11" s="572"/>
      <c r="X11" s="576"/>
      <c r="Y11" s="573"/>
      <c r="Z11" s="573"/>
      <c r="AA11" s="573"/>
      <c r="AB11" s="573"/>
      <c r="AC11">
        <f t="shared" si="3"/>
        <v>0</v>
      </c>
      <c r="AD11">
        <f t="shared" si="4"/>
        <v>0</v>
      </c>
      <c r="AE11">
        <f t="shared" si="5"/>
        <v>0</v>
      </c>
      <c r="AG11" s="1111"/>
      <c r="AH11" s="1112"/>
      <c r="AI11" s="1112"/>
      <c r="AJ11" s="1112"/>
      <c r="AK11" s="350"/>
      <c r="AL11" s="350"/>
      <c r="AM11" s="1125"/>
      <c r="AN11" s="1126"/>
      <c r="AP11" s="927"/>
      <c r="AQ11" s="928"/>
      <c r="AR11" s="928"/>
      <c r="AS11" s="77">
        <v>1</v>
      </c>
      <c r="AT11" s="77">
        <f>INDEX(SIZES,AS11)</f>
        <v>0</v>
      </c>
      <c r="AU11" s="1123"/>
      <c r="AV11" s="1124"/>
    </row>
    <row r="12" spans="1:48" ht="47.25" customHeight="1" x14ac:dyDescent="0.25">
      <c r="A12" s="463"/>
      <c r="B12" s="464"/>
      <c r="C12" s="465">
        <v>177.39333333333335</v>
      </c>
      <c r="D12" s="465">
        <v>1.7783066666666669</v>
      </c>
      <c r="E12" s="465">
        <v>27.4</v>
      </c>
      <c r="F12" s="467" t="s">
        <v>715</v>
      </c>
      <c r="G12" s="557"/>
      <c r="H12" s="557"/>
      <c r="I12" s="556">
        <v>20.824999999999999</v>
      </c>
      <c r="J12" s="474" t="s">
        <v>715</v>
      </c>
      <c r="K12" s="455"/>
      <c r="L12" s="455"/>
      <c r="N12" s="575" t="str">
        <f>IF('All Meals'!C17="","",'All Meals'!C17)</f>
        <v/>
      </c>
      <c r="O12" s="574"/>
      <c r="P12" s="573"/>
      <c r="Q12" s="573"/>
      <c r="R12" s="573"/>
      <c r="S12" s="573"/>
      <c r="T12" s="572">
        <f t="shared" si="0"/>
        <v>0</v>
      </c>
      <c r="U12" s="572">
        <f t="shared" si="1"/>
        <v>0</v>
      </c>
      <c r="V12" s="572">
        <f t="shared" si="2"/>
        <v>0</v>
      </c>
      <c r="W12" s="572"/>
      <c r="X12" s="576"/>
      <c r="Y12" s="573"/>
      <c r="Z12" s="573"/>
      <c r="AA12" s="573"/>
      <c r="AB12" s="573"/>
      <c r="AC12">
        <f t="shared" si="3"/>
        <v>0</v>
      </c>
      <c r="AD12">
        <f t="shared" si="4"/>
        <v>0</v>
      </c>
      <c r="AE12">
        <f t="shared" si="5"/>
        <v>0</v>
      </c>
      <c r="AG12" s="1111" t="s">
        <v>716</v>
      </c>
      <c r="AH12" s="1112"/>
      <c r="AI12" s="1112"/>
      <c r="AJ12" s="1112"/>
      <c r="AK12" s="276"/>
      <c r="AL12" s="276"/>
      <c r="AM12" s="1127">
        <f>ROUND(IF(ISERROR((AM10*AL8)/AL9),0,(AM10*AL8)/AL9),2)</f>
        <v>0</v>
      </c>
      <c r="AN12" s="1128"/>
      <c r="AP12" s="927"/>
      <c r="AQ12" s="928"/>
      <c r="AR12" s="928"/>
      <c r="AS12" s="77">
        <v>1</v>
      </c>
      <c r="AT12" s="77">
        <f>INDEX(SIZES,AS12)</f>
        <v>0</v>
      </c>
      <c r="AU12" s="1129"/>
      <c r="AV12" s="1130"/>
    </row>
    <row r="13" spans="1:48" ht="47.25" customHeight="1" thickBot="1" x14ac:dyDescent="0.3">
      <c r="A13" s="468"/>
      <c r="B13" s="469"/>
      <c r="C13" s="470">
        <v>0</v>
      </c>
      <c r="D13" s="470">
        <v>0</v>
      </c>
      <c r="E13" s="470">
        <v>0</v>
      </c>
      <c r="F13" s="471" t="s">
        <v>717</v>
      </c>
      <c r="G13" s="558"/>
      <c r="H13" s="558"/>
      <c r="I13" s="558">
        <v>0</v>
      </c>
      <c r="J13" s="475" t="s">
        <v>717</v>
      </c>
      <c r="K13" s="455" t="s">
        <v>718</v>
      </c>
      <c r="L13" s="455">
        <f>E14*F8</f>
        <v>0</v>
      </c>
      <c r="N13" s="575" t="str">
        <f>IF('All Meals'!C18="","",'All Meals'!C18)</f>
        <v/>
      </c>
      <c r="O13" s="574"/>
      <c r="P13" s="570"/>
      <c r="Q13" s="570"/>
      <c r="R13" s="570"/>
      <c r="S13" s="573"/>
      <c r="T13" s="572">
        <f t="shared" si="0"/>
        <v>0</v>
      </c>
      <c r="U13" s="572">
        <f t="shared" si="1"/>
        <v>0</v>
      </c>
      <c r="V13" s="572">
        <f t="shared" si="2"/>
        <v>0</v>
      </c>
      <c r="W13" s="572"/>
      <c r="X13" s="576"/>
      <c r="Y13" s="573"/>
      <c r="Z13" s="573"/>
      <c r="AA13" s="573"/>
      <c r="AB13" s="573"/>
      <c r="AC13">
        <f t="shared" si="3"/>
        <v>0</v>
      </c>
      <c r="AD13">
        <f t="shared" si="4"/>
        <v>0</v>
      </c>
      <c r="AE13">
        <f t="shared" si="5"/>
        <v>0</v>
      </c>
      <c r="AG13" s="1111"/>
      <c r="AH13" s="1112"/>
      <c r="AI13" s="1112"/>
      <c r="AJ13" s="1112"/>
      <c r="AK13" s="77"/>
      <c r="AL13" s="77"/>
      <c r="AM13" s="1127"/>
      <c r="AN13" s="1128"/>
      <c r="AP13" s="929"/>
      <c r="AQ13" s="930"/>
      <c r="AR13" s="930"/>
      <c r="AS13" s="215"/>
      <c r="AT13" s="215"/>
      <c r="AU13" s="1131">
        <f>SUM(AT8:AT12)</f>
        <v>0</v>
      </c>
      <c r="AV13" s="1132"/>
    </row>
    <row r="14" spans="1:48" ht="47.25" customHeight="1" thickBot="1" x14ac:dyDescent="0.3">
      <c r="B14" s="66"/>
      <c r="C14" s="66">
        <f>IF($B$10=1,$C$10,IF($B$10=2,C11,IF($B$10=3,C12,IF($B$10=4,C13,0))))</f>
        <v>0</v>
      </c>
      <c r="D14" s="66">
        <f>IF($B$10=1,D10,IF($B$10=2,D11,IF($B$10=3,D12,IF($B$10=4,D13,0))))</f>
        <v>0</v>
      </c>
      <c r="E14" s="591">
        <f>IF($B$10=1,E10,IF($B$10=2,E11,IF($B$10=3,E12,IF($B$10=4,E13,0))))</f>
        <v>0</v>
      </c>
      <c r="F14" s="592"/>
      <c r="G14" s="66"/>
      <c r="H14" s="66">
        <f>IF($H$10=1,$I$10,IF($H$10=2,I11,IF($H$10=3,I12,IF($H$10=4,I13,0))))</f>
        <v>0</v>
      </c>
      <c r="I14" s="66">
        <f>SUM(C14,H14)</f>
        <v>0</v>
      </c>
      <c r="K14" s="455"/>
      <c r="L14" s="455"/>
      <c r="N14" s="575" t="str">
        <f>IF('All Meals'!C19="","",'All Meals'!C19)</f>
        <v/>
      </c>
      <c r="O14" s="574"/>
      <c r="P14" s="570"/>
      <c r="Q14" s="570"/>
      <c r="R14" s="570"/>
      <c r="S14" s="573"/>
      <c r="T14" s="572">
        <f t="shared" si="0"/>
        <v>0</v>
      </c>
      <c r="U14" s="572">
        <f t="shared" si="1"/>
        <v>0</v>
      </c>
      <c r="V14" s="572">
        <f t="shared" si="2"/>
        <v>0</v>
      </c>
      <c r="W14" s="572"/>
      <c r="X14" s="576"/>
      <c r="Y14" s="573"/>
      <c r="Z14" s="573"/>
      <c r="AA14" s="573"/>
      <c r="AB14" s="573"/>
      <c r="AC14">
        <f t="shared" si="3"/>
        <v>0</v>
      </c>
      <c r="AD14">
        <f t="shared" si="4"/>
        <v>0</v>
      </c>
      <c r="AE14">
        <f t="shared" si="5"/>
        <v>0</v>
      </c>
      <c r="AG14" s="1108" t="s">
        <v>719</v>
      </c>
      <c r="AH14" s="1109"/>
      <c r="AI14" s="1109"/>
      <c r="AJ14" s="1109"/>
      <c r="AK14" s="1109"/>
      <c r="AL14" s="1109"/>
      <c r="AM14" s="1109"/>
      <c r="AN14" s="1110"/>
      <c r="AP14" s="1133" t="s">
        <v>153</v>
      </c>
      <c r="AQ14" s="1134"/>
      <c r="AR14" s="1134"/>
      <c r="AS14" s="1134"/>
      <c r="AT14" s="1134"/>
      <c r="AU14" s="1134"/>
      <c r="AV14" s="1135"/>
    </row>
    <row r="15" spans="1:48" ht="47.25" customHeight="1" thickBot="1" x14ac:dyDescent="0.3">
      <c r="A15" s="1139" t="s">
        <v>565</v>
      </c>
      <c r="B15" s="1140"/>
      <c r="C15" s="1140"/>
      <c r="D15" s="1140"/>
      <c r="E15" s="1140"/>
      <c r="F15" s="1140"/>
      <c r="G15" s="1140"/>
      <c r="H15" s="1140"/>
      <c r="I15" s="1140"/>
      <c r="J15" s="1141"/>
      <c r="K15" s="455" t="s">
        <v>688</v>
      </c>
      <c r="L15" s="455" t="s">
        <v>689</v>
      </c>
      <c r="N15" s="575" t="str">
        <f>IF('All Meals'!C20="","",'All Meals'!C20)</f>
        <v/>
      </c>
      <c r="O15" s="574"/>
      <c r="P15" s="570"/>
      <c r="Q15" s="570"/>
      <c r="R15" s="570"/>
      <c r="S15" s="573"/>
      <c r="T15" s="572">
        <f t="shared" si="0"/>
        <v>0</v>
      </c>
      <c r="U15" s="572">
        <f t="shared" si="1"/>
        <v>0</v>
      </c>
      <c r="V15" s="572">
        <f t="shared" si="2"/>
        <v>0</v>
      </c>
      <c r="W15" s="572"/>
      <c r="X15" s="576"/>
      <c r="Y15" s="573"/>
      <c r="Z15" s="573"/>
      <c r="AA15" s="573"/>
      <c r="AB15" s="573"/>
      <c r="AC15">
        <f t="shared" si="3"/>
        <v>0</v>
      </c>
      <c r="AD15">
        <f t="shared" si="4"/>
        <v>0</v>
      </c>
      <c r="AE15">
        <f t="shared" si="5"/>
        <v>0</v>
      </c>
      <c r="AG15" s="1111" t="s">
        <v>720</v>
      </c>
      <c r="AH15" s="1112"/>
      <c r="AI15" s="1112"/>
      <c r="AJ15" s="1112"/>
      <c r="AK15" s="21"/>
      <c r="AL15" s="21"/>
      <c r="AM15" s="1142"/>
      <c r="AN15" s="1143"/>
      <c r="AP15" s="1136"/>
      <c r="AQ15" s="1137"/>
      <c r="AR15" s="1137"/>
      <c r="AS15" s="1137"/>
      <c r="AT15" s="1137"/>
      <c r="AU15" s="1137"/>
      <c r="AV15" s="1138"/>
    </row>
    <row r="16" spans="1:48" ht="47.25" customHeight="1" x14ac:dyDescent="0.25">
      <c r="A16" s="163" t="s">
        <v>704</v>
      </c>
      <c r="B16" s="161"/>
      <c r="C16" s="162"/>
      <c r="D16" s="162"/>
      <c r="E16" s="162"/>
      <c r="F16" s="580">
        <f>IF(ISERROR(AVERAGE('All Meals'!T12:T62)),0, AVERAGE('All Meals'!T12:T62))</f>
        <v>0</v>
      </c>
      <c r="G16" s="456" t="s">
        <v>721</v>
      </c>
      <c r="H16" s="451"/>
      <c r="I16" s="451"/>
      <c r="J16" s="566">
        <f>'Weekly Report'!G32</f>
        <v>0</v>
      </c>
      <c r="K16" s="455">
        <f>C22*$F$16</f>
        <v>0</v>
      </c>
      <c r="L16" s="455">
        <f>D22*$F$16</f>
        <v>0</v>
      </c>
      <c r="N16" s="575" t="str">
        <f>IF('All Meals'!C21="","",'All Meals'!C21)</f>
        <v/>
      </c>
      <c r="O16" s="574"/>
      <c r="P16" s="570"/>
      <c r="Q16" s="570"/>
      <c r="R16" s="570"/>
      <c r="S16" s="573"/>
      <c r="T16" s="572">
        <f t="shared" si="0"/>
        <v>0</v>
      </c>
      <c r="U16" s="572">
        <f t="shared" si="1"/>
        <v>0</v>
      </c>
      <c r="V16" s="572">
        <f t="shared" si="2"/>
        <v>0</v>
      </c>
      <c r="W16" s="572"/>
      <c r="X16" s="571"/>
      <c r="Y16" s="570"/>
      <c r="Z16" s="570"/>
      <c r="AA16" s="570"/>
      <c r="AB16" s="570"/>
      <c r="AC16">
        <f t="shared" si="3"/>
        <v>0</v>
      </c>
      <c r="AD16">
        <f t="shared" si="4"/>
        <v>0</v>
      </c>
      <c r="AE16">
        <f t="shared" si="5"/>
        <v>0</v>
      </c>
      <c r="AG16" s="1111" t="s">
        <v>722</v>
      </c>
      <c r="AH16" s="1112"/>
      <c r="AI16" s="1112"/>
      <c r="AJ16" s="1112"/>
      <c r="AK16" s="21"/>
      <c r="AL16" s="21"/>
      <c r="AM16" s="1142"/>
      <c r="AN16" s="1143"/>
      <c r="AP16" s="1144" t="s">
        <v>154</v>
      </c>
      <c r="AQ16" s="1145"/>
      <c r="AR16" s="1146"/>
      <c r="AU16" s="918"/>
      <c r="AV16" s="919"/>
    </row>
    <row r="17" spans="1:48" ht="47.25" customHeight="1" x14ac:dyDescent="0.25">
      <c r="A17" s="1147" t="s">
        <v>723</v>
      </c>
      <c r="B17" s="1148"/>
      <c r="C17" s="1148"/>
      <c r="D17" s="1148"/>
      <c r="E17" s="1148"/>
      <c r="F17" s="1148"/>
      <c r="G17" s="1148"/>
      <c r="H17" s="1148"/>
      <c r="I17" s="1148"/>
      <c r="J17" s="1149"/>
      <c r="K17" s="455"/>
      <c r="L17" s="455"/>
      <c r="N17" s="575" t="str">
        <f>IF('All Meals'!C22="","",'All Meals'!C22)</f>
        <v/>
      </c>
      <c r="O17" s="574"/>
      <c r="P17" s="570"/>
      <c r="Q17" s="570"/>
      <c r="R17" s="570"/>
      <c r="S17" s="573"/>
      <c r="T17" s="572">
        <f t="shared" si="0"/>
        <v>0</v>
      </c>
      <c r="U17" s="572">
        <f t="shared" si="1"/>
        <v>0</v>
      </c>
      <c r="V17" s="572">
        <f t="shared" si="2"/>
        <v>0</v>
      </c>
      <c r="W17" s="572"/>
      <c r="X17" s="571"/>
      <c r="Y17" s="570"/>
      <c r="Z17" s="570"/>
      <c r="AA17" s="570"/>
      <c r="AB17" s="570"/>
      <c r="AC17">
        <f t="shared" si="3"/>
        <v>0</v>
      </c>
      <c r="AD17">
        <f t="shared" si="4"/>
        <v>0</v>
      </c>
      <c r="AE17">
        <f t="shared" si="5"/>
        <v>0</v>
      </c>
      <c r="AG17" s="1150" t="s">
        <v>724</v>
      </c>
      <c r="AH17" s="1151"/>
      <c r="AI17" s="1151"/>
      <c r="AJ17" s="1151"/>
      <c r="AK17" s="216"/>
      <c r="AL17" s="216"/>
      <c r="AM17" s="1152"/>
      <c r="AN17" s="1153"/>
      <c r="AP17" s="682"/>
      <c r="AQ17" s="916"/>
      <c r="AR17" s="917"/>
      <c r="AU17" s="920"/>
      <c r="AV17" s="921"/>
    </row>
    <row r="18" spans="1:48" ht="47.25" customHeight="1" thickBot="1" x14ac:dyDescent="0.3">
      <c r="A18" s="459"/>
      <c r="B18" s="460">
        <v>4</v>
      </c>
      <c r="C18" s="476">
        <v>114.65</v>
      </c>
      <c r="D18" s="476">
        <v>0.35949999999999999</v>
      </c>
      <c r="E18" s="476">
        <v>136</v>
      </c>
      <c r="F18" s="1156" t="s">
        <v>725</v>
      </c>
      <c r="G18" s="1156"/>
      <c r="H18" s="1156"/>
      <c r="I18" s="1156"/>
      <c r="J18" s="1157"/>
      <c r="K18" s="455"/>
      <c r="L18" s="455"/>
      <c r="N18" s="575" t="str">
        <f>IF('All Meals'!C23="","",'All Meals'!C23)</f>
        <v/>
      </c>
      <c r="O18" s="574"/>
      <c r="P18" s="570"/>
      <c r="Q18" s="570"/>
      <c r="R18" s="570"/>
      <c r="S18" s="573"/>
      <c r="T18" s="572">
        <f t="shared" si="0"/>
        <v>0</v>
      </c>
      <c r="U18" s="572">
        <f t="shared" si="1"/>
        <v>0</v>
      </c>
      <c r="V18" s="572">
        <f t="shared" si="2"/>
        <v>0</v>
      </c>
      <c r="W18" s="572"/>
      <c r="X18" s="571"/>
      <c r="Y18" s="570"/>
      <c r="Z18" s="570"/>
      <c r="AA18" s="570"/>
      <c r="AB18" s="570"/>
      <c r="AC18">
        <f t="shared" si="3"/>
        <v>0</v>
      </c>
      <c r="AD18">
        <f t="shared" si="4"/>
        <v>0</v>
      </c>
      <c r="AE18">
        <f t="shared" si="5"/>
        <v>0</v>
      </c>
      <c r="AG18" s="1111"/>
      <c r="AH18" s="1112"/>
      <c r="AI18" s="1112"/>
      <c r="AJ18" s="1112"/>
      <c r="AK18" s="217"/>
      <c r="AL18" s="217"/>
      <c r="AM18" s="1154"/>
      <c r="AN18" s="1155"/>
      <c r="AP18" s="700" t="s">
        <v>155</v>
      </c>
      <c r="AQ18" s="900"/>
      <c r="AR18" s="901"/>
      <c r="AS18" s="216"/>
      <c r="AT18" s="216"/>
      <c r="AU18" s="1158">
        <f>FLOOR(AU16,0.125)</f>
        <v>0</v>
      </c>
      <c r="AV18" s="1159"/>
    </row>
    <row r="19" spans="1:48" ht="47.25" customHeight="1" thickBot="1" x14ac:dyDescent="0.3">
      <c r="A19" s="459"/>
      <c r="B19" s="460"/>
      <c r="C19" s="476">
        <v>92.5</v>
      </c>
      <c r="D19" s="476">
        <v>0.84099999999999997</v>
      </c>
      <c r="E19" s="476">
        <v>105</v>
      </c>
      <c r="F19" s="1156" t="s">
        <v>726</v>
      </c>
      <c r="G19" s="1156"/>
      <c r="H19" s="1156"/>
      <c r="I19" s="1156"/>
      <c r="J19" s="1157"/>
      <c r="K19" s="455" t="s">
        <v>711</v>
      </c>
      <c r="L19" s="455" t="s">
        <v>712</v>
      </c>
      <c r="N19" s="575" t="str">
        <f>IF('All Meals'!C24="","",'All Meals'!C24)</f>
        <v/>
      </c>
      <c r="O19" s="574"/>
      <c r="P19" s="570"/>
      <c r="Q19" s="570"/>
      <c r="R19" s="570"/>
      <c r="S19" s="573"/>
      <c r="T19" s="572">
        <f t="shared" si="0"/>
        <v>0</v>
      </c>
      <c r="U19" s="572">
        <f t="shared" si="1"/>
        <v>0</v>
      </c>
      <c r="V19" s="572">
        <f t="shared" si="2"/>
        <v>0</v>
      </c>
      <c r="W19" s="572"/>
      <c r="X19" s="571"/>
      <c r="Y19" s="570"/>
      <c r="Z19" s="570"/>
      <c r="AA19" s="570"/>
      <c r="AB19" s="570"/>
      <c r="AC19">
        <f t="shared" si="3"/>
        <v>0</v>
      </c>
      <c r="AD19">
        <f t="shared" si="4"/>
        <v>0</v>
      </c>
      <c r="AE19">
        <f t="shared" si="5"/>
        <v>0</v>
      </c>
      <c r="AG19" s="1111" t="s">
        <v>727</v>
      </c>
      <c r="AH19" s="1112"/>
      <c r="AI19" s="1112"/>
      <c r="AJ19" s="1112"/>
      <c r="AK19" s="216"/>
      <c r="AL19" s="216"/>
      <c r="AM19" s="1164">
        <f>ROUND(IF(ISERROR((AM17*AM15)/AM16),0,(AM17*AM15)/AM16),2)</f>
        <v>0</v>
      </c>
      <c r="AN19" s="1165"/>
      <c r="AP19" s="701"/>
      <c r="AQ19" s="902"/>
      <c r="AR19" s="903"/>
      <c r="AS19" s="217"/>
      <c r="AT19" s="217"/>
      <c r="AU19" s="1160"/>
      <c r="AV19" s="1161"/>
    </row>
    <row r="20" spans="1:48" ht="47.25" customHeight="1" thickBot="1" x14ac:dyDescent="0.3">
      <c r="A20" s="459"/>
      <c r="B20" s="460"/>
      <c r="C20" s="476">
        <v>124.15</v>
      </c>
      <c r="D20" s="476">
        <v>1.0634999999999999</v>
      </c>
      <c r="E20" s="476">
        <v>138</v>
      </c>
      <c r="F20" s="1156" t="s">
        <v>728</v>
      </c>
      <c r="G20" s="1156"/>
      <c r="H20" s="1156"/>
      <c r="I20" s="1156"/>
      <c r="J20" s="1157"/>
      <c r="K20" s="455">
        <f>K16</f>
        <v>0</v>
      </c>
      <c r="L20" s="455">
        <f>L16</f>
        <v>0</v>
      </c>
      <c r="N20" s="575" t="str">
        <f>IF('All Meals'!C25="","",'All Meals'!C25)</f>
        <v/>
      </c>
      <c r="O20" s="574"/>
      <c r="P20" s="570"/>
      <c r="Q20" s="570"/>
      <c r="R20" s="570"/>
      <c r="S20" s="573"/>
      <c r="T20" s="572">
        <f t="shared" si="0"/>
        <v>0</v>
      </c>
      <c r="U20" s="572">
        <f t="shared" si="1"/>
        <v>0</v>
      </c>
      <c r="V20" s="572">
        <f t="shared" si="2"/>
        <v>0</v>
      </c>
      <c r="W20" s="572"/>
      <c r="X20" s="571"/>
      <c r="Y20" s="570"/>
      <c r="Z20" s="570"/>
      <c r="AA20" s="570"/>
      <c r="AB20" s="570"/>
      <c r="AC20">
        <f t="shared" si="3"/>
        <v>0</v>
      </c>
      <c r="AD20">
        <f t="shared" si="4"/>
        <v>0</v>
      </c>
      <c r="AE20">
        <f t="shared" si="5"/>
        <v>0</v>
      </c>
      <c r="AG20" s="1162"/>
      <c r="AH20" s="1163"/>
      <c r="AI20" s="1163"/>
      <c r="AJ20" s="1163"/>
      <c r="AK20" s="217"/>
      <c r="AL20" s="217"/>
      <c r="AM20" s="1166"/>
      <c r="AN20" s="1167"/>
    </row>
    <row r="21" spans="1:48" ht="47.25" customHeight="1" thickBot="1" x14ac:dyDescent="0.3">
      <c r="A21" s="461"/>
      <c r="B21" s="462"/>
      <c r="C21" s="462">
        <v>0</v>
      </c>
      <c r="D21" s="462">
        <v>0</v>
      </c>
      <c r="E21" s="462">
        <v>0</v>
      </c>
      <c r="F21" s="1168" t="s">
        <v>729</v>
      </c>
      <c r="G21" s="1168"/>
      <c r="H21" s="1168"/>
      <c r="I21" s="1168"/>
      <c r="J21" s="1169"/>
      <c r="K21" s="455" t="s">
        <v>718</v>
      </c>
      <c r="L21" s="455">
        <f>E22*F16</f>
        <v>0</v>
      </c>
      <c r="N21" s="575" t="str">
        <f>IF('All Meals'!C26="","",'All Meals'!C26)</f>
        <v/>
      </c>
      <c r="O21" s="574"/>
      <c r="P21" s="570"/>
      <c r="Q21" s="570"/>
      <c r="R21" s="570"/>
      <c r="S21" s="573"/>
      <c r="T21" s="572">
        <f t="shared" si="0"/>
        <v>0</v>
      </c>
      <c r="U21" s="572">
        <f t="shared" si="1"/>
        <v>0</v>
      </c>
      <c r="V21" s="572">
        <f t="shared" si="2"/>
        <v>0</v>
      </c>
      <c r="W21" s="572"/>
      <c r="X21" s="571"/>
      <c r="Y21" s="570"/>
      <c r="Z21" s="570"/>
      <c r="AA21" s="570"/>
      <c r="AB21" s="570"/>
      <c r="AC21">
        <f t="shared" si="3"/>
        <v>0</v>
      </c>
      <c r="AD21">
        <f t="shared" si="4"/>
        <v>0</v>
      </c>
      <c r="AE21">
        <f t="shared" si="5"/>
        <v>0</v>
      </c>
    </row>
    <row r="22" spans="1:48" ht="47.25" customHeight="1" thickBot="1" x14ac:dyDescent="0.3">
      <c r="B22" s="66"/>
      <c r="C22" s="66">
        <f>IF($B$18=1,C18,IF($B$18=2,C19,IF($B$18=3,C20,IF($B$18=4,C21,0))))</f>
        <v>0</v>
      </c>
      <c r="D22" s="66">
        <f>IF($B$18=1,D18,IF($B$18=2,D19,IF($B$18=3,D20,IF($B$18=4,D21,0))))</f>
        <v>0</v>
      </c>
      <c r="E22" s="66">
        <f>IF($B$18=1,E18,IF($B$18=2,E19,IF($B$18=3,E20,IF($B$18=4,E21,0))))</f>
        <v>0</v>
      </c>
      <c r="F22" s="455"/>
      <c r="G22" s="455"/>
      <c r="H22" s="455"/>
      <c r="I22" s="455"/>
      <c r="J22" s="455"/>
      <c r="K22" s="455"/>
      <c r="L22" s="455"/>
      <c r="N22" s="575" t="str">
        <f>IF('All Meals'!C27="","",'All Meals'!C27)</f>
        <v/>
      </c>
      <c r="O22" s="574"/>
      <c r="P22" s="570"/>
      <c r="Q22" s="570"/>
      <c r="R22" s="570"/>
      <c r="S22" s="573"/>
      <c r="T22" s="572">
        <f t="shared" si="0"/>
        <v>0</v>
      </c>
      <c r="U22" s="572">
        <f t="shared" si="1"/>
        <v>0</v>
      </c>
      <c r="V22" s="572">
        <f t="shared" si="2"/>
        <v>0</v>
      </c>
      <c r="W22" s="572"/>
      <c r="X22" s="571"/>
      <c r="Y22" s="570"/>
      <c r="Z22" s="570"/>
      <c r="AA22" s="570"/>
      <c r="AB22" s="570"/>
      <c r="AC22">
        <f t="shared" si="3"/>
        <v>0</v>
      </c>
      <c r="AD22">
        <f t="shared" si="4"/>
        <v>0</v>
      </c>
      <c r="AE22">
        <f t="shared" si="5"/>
        <v>0</v>
      </c>
      <c r="AG22" s="742" t="s">
        <v>730</v>
      </c>
      <c r="AH22" s="742"/>
      <c r="AI22" s="742"/>
      <c r="AJ22" s="742"/>
      <c r="AK22" s="742"/>
      <c r="AL22" s="742"/>
      <c r="AM22" s="742"/>
      <c r="AN22" s="742"/>
      <c r="AO22" s="742"/>
      <c r="AP22" s="742"/>
      <c r="AQ22" s="742"/>
      <c r="AR22" s="742"/>
      <c r="AS22" s="742"/>
      <c r="AT22" s="742"/>
      <c r="AU22" s="742"/>
      <c r="AV22" s="742"/>
    </row>
    <row r="23" spans="1:48" ht="47.25" customHeight="1" x14ac:dyDescent="0.25">
      <c r="A23" s="1181" t="s">
        <v>731</v>
      </c>
      <c r="B23" s="1182"/>
      <c r="C23" s="1182"/>
      <c r="D23" s="1182"/>
      <c r="E23" s="1182"/>
      <c r="F23" s="1182"/>
      <c r="G23" s="1182"/>
      <c r="H23" s="1182"/>
      <c r="I23" s="1182"/>
      <c r="J23" s="1183"/>
      <c r="K23" s="455"/>
      <c r="L23" s="455"/>
      <c r="N23" s="575" t="str">
        <f>IF('All Meals'!C28="","",'All Meals'!C28)</f>
        <v/>
      </c>
      <c r="O23" s="574"/>
      <c r="P23" s="570"/>
      <c r="Q23" s="570"/>
      <c r="R23" s="570"/>
      <c r="S23" s="573"/>
      <c r="T23" s="572">
        <f t="shared" si="0"/>
        <v>0</v>
      </c>
      <c r="U23" s="572">
        <f t="shared" si="1"/>
        <v>0</v>
      </c>
      <c r="V23" s="572">
        <f t="shared" si="2"/>
        <v>0</v>
      </c>
      <c r="W23" s="572"/>
      <c r="X23" s="571"/>
      <c r="Y23" s="570"/>
      <c r="Z23" s="570"/>
      <c r="AA23" s="570"/>
      <c r="AB23" s="570"/>
      <c r="AC23">
        <f t="shared" si="3"/>
        <v>0</v>
      </c>
      <c r="AD23">
        <f t="shared" si="4"/>
        <v>0</v>
      </c>
      <c r="AE23">
        <f t="shared" si="5"/>
        <v>0</v>
      </c>
    </row>
    <row r="24" spans="1:48" ht="47.25" customHeight="1" thickBot="1" x14ac:dyDescent="0.3">
      <c r="A24" s="1184" t="s">
        <v>732</v>
      </c>
      <c r="B24" s="1185"/>
      <c r="C24" s="1185"/>
      <c r="D24" s="1185"/>
      <c r="E24" s="1185"/>
      <c r="F24" s="1185"/>
      <c r="G24" s="1185"/>
      <c r="H24" s="1185"/>
      <c r="I24" s="1185"/>
      <c r="J24" s="1186"/>
      <c r="K24" s="1170" t="s">
        <v>733</v>
      </c>
      <c r="L24" s="1171"/>
      <c r="N24" s="575" t="str">
        <f>IF('All Meals'!C29="","",'All Meals'!C29)</f>
        <v/>
      </c>
      <c r="O24" s="574"/>
      <c r="P24" s="570"/>
      <c r="Q24" s="570"/>
      <c r="R24" s="570"/>
      <c r="S24" s="573"/>
      <c r="T24" s="572">
        <f t="shared" si="0"/>
        <v>0</v>
      </c>
      <c r="U24" s="572">
        <f t="shared" si="1"/>
        <v>0</v>
      </c>
      <c r="V24" s="572">
        <f t="shared" si="2"/>
        <v>0</v>
      </c>
      <c r="W24" s="572"/>
      <c r="X24" s="571"/>
      <c r="Y24" s="570"/>
      <c r="Z24" s="570"/>
      <c r="AA24" s="570"/>
      <c r="AB24" s="570"/>
      <c r="AC24">
        <f t="shared" si="3"/>
        <v>0</v>
      </c>
      <c r="AD24">
        <f t="shared" si="4"/>
        <v>0</v>
      </c>
      <c r="AE24">
        <f t="shared" si="5"/>
        <v>0</v>
      </c>
    </row>
    <row r="25" spans="1:48" ht="47.25" customHeight="1" thickBot="1" x14ac:dyDescent="0.3">
      <c r="A25" s="1172" t="s">
        <v>734</v>
      </c>
      <c r="B25" s="1172"/>
      <c r="C25" s="1172"/>
      <c r="D25" s="1172"/>
      <c r="E25" s="1172"/>
      <c r="F25" s="1172"/>
      <c r="G25" s="1172"/>
      <c r="H25" s="1172"/>
      <c r="I25" s="1172"/>
      <c r="J25" s="1172"/>
      <c r="K25" t="s">
        <v>735</v>
      </c>
      <c r="L25" t="s">
        <v>736</v>
      </c>
      <c r="N25" s="575" t="str">
        <f>IF('All Meals'!C30="","",'All Meals'!C30)</f>
        <v/>
      </c>
      <c r="O25" s="574"/>
      <c r="P25" s="570"/>
      <c r="Q25" s="570"/>
      <c r="R25" s="570"/>
      <c r="S25" s="573"/>
      <c r="T25" s="572">
        <f t="shared" si="0"/>
        <v>0</v>
      </c>
      <c r="U25" s="572">
        <f t="shared" si="1"/>
        <v>0</v>
      </c>
      <c r="V25" s="572">
        <f t="shared" si="2"/>
        <v>0</v>
      </c>
      <c r="W25" s="572"/>
      <c r="X25" s="571"/>
      <c r="Y25" s="570"/>
      <c r="Z25" s="570"/>
      <c r="AA25" s="570"/>
      <c r="AB25" s="570"/>
      <c r="AC25">
        <f t="shared" si="3"/>
        <v>0</v>
      </c>
      <c r="AD25">
        <f t="shared" si="4"/>
        <v>0</v>
      </c>
      <c r="AE25">
        <f t="shared" si="5"/>
        <v>0</v>
      </c>
    </row>
    <row r="26" spans="1:48" ht="47.25" customHeight="1" thickBot="1" x14ac:dyDescent="0.3">
      <c r="A26" s="1173" t="s">
        <v>737</v>
      </c>
      <c r="B26" s="1174"/>
      <c r="C26" s="1174"/>
      <c r="D26" s="1174"/>
      <c r="E26" s="1174"/>
      <c r="F26" s="1174"/>
      <c r="G26" s="1175"/>
      <c r="H26" s="644"/>
      <c r="I26" s="644"/>
      <c r="J26" s="581">
        <f>IF(ISERROR(('Weekly Report'!G13/SUM('Weekly Report'!G13:G17))*'Weekly Report'!G10),0,('Weekly Report'!G13)/SUM('Weekly Report'!G13:G17))*'Weekly Report'!G10</f>
        <v>0</v>
      </c>
      <c r="K26" s="455">
        <f>J26*E32</f>
        <v>0</v>
      </c>
      <c r="L26" s="455">
        <f>K26/5</f>
        <v>0</v>
      </c>
      <c r="N26" s="575" t="str">
        <f>IF('All Meals'!C31="","",'All Meals'!C31)</f>
        <v/>
      </c>
      <c r="O26" s="574"/>
      <c r="P26" s="570"/>
      <c r="Q26" s="570"/>
      <c r="R26" s="570"/>
      <c r="S26" s="573"/>
      <c r="T26" s="572">
        <f t="shared" si="0"/>
        <v>0</v>
      </c>
      <c r="U26" s="572">
        <f t="shared" si="1"/>
        <v>0</v>
      </c>
      <c r="V26" s="572">
        <f t="shared" si="2"/>
        <v>0</v>
      </c>
      <c r="W26" s="572"/>
      <c r="X26" s="571"/>
      <c r="Y26" s="570"/>
      <c r="Z26" s="570"/>
      <c r="AA26" s="570"/>
      <c r="AB26" s="570"/>
      <c r="AC26">
        <f t="shared" si="3"/>
        <v>0</v>
      </c>
      <c r="AD26">
        <f t="shared" si="4"/>
        <v>0</v>
      </c>
      <c r="AE26">
        <f t="shared" si="5"/>
        <v>0</v>
      </c>
      <c r="AH26" s="1176" t="s">
        <v>738</v>
      </c>
      <c r="AI26" s="1177"/>
      <c r="AJ26" s="1177"/>
      <c r="AK26" s="1177"/>
      <c r="AL26" s="1177"/>
      <c r="AM26" s="1177"/>
      <c r="AN26" s="1177"/>
      <c r="AO26" s="1177"/>
      <c r="AP26" s="1177"/>
      <c r="AQ26" s="1177"/>
      <c r="AR26" s="1177"/>
      <c r="AS26" s="1177"/>
      <c r="AT26" s="1177"/>
      <c r="AU26" s="1178"/>
      <c r="AV26" s="164"/>
    </row>
    <row r="27" spans="1:48" ht="47.25" customHeight="1" x14ac:dyDescent="0.25">
      <c r="A27" s="1179" t="s">
        <v>739</v>
      </c>
      <c r="B27" s="1179"/>
      <c r="C27" s="1179"/>
      <c r="D27" s="1179"/>
      <c r="E27" s="1179"/>
      <c r="F27" s="1179"/>
      <c r="G27" s="1179"/>
      <c r="H27" s="1179"/>
      <c r="I27" s="1179"/>
      <c r="J27" s="1179"/>
      <c r="K27" s="455" t="s">
        <v>740</v>
      </c>
      <c r="L27" s="455" t="s">
        <v>741</v>
      </c>
      <c r="N27" s="575" t="str">
        <f>IF('All Meals'!C32="","",'All Meals'!C32)</f>
        <v/>
      </c>
      <c r="O27" s="574"/>
      <c r="P27" s="570"/>
      <c r="Q27" s="570"/>
      <c r="R27" s="570"/>
      <c r="S27" s="573"/>
      <c r="T27" s="572">
        <f t="shared" si="0"/>
        <v>0</v>
      </c>
      <c r="U27" s="572">
        <f t="shared" si="1"/>
        <v>0</v>
      </c>
      <c r="V27" s="572">
        <f t="shared" si="2"/>
        <v>0</v>
      </c>
      <c r="W27" s="572"/>
      <c r="X27" s="571"/>
      <c r="Y27" s="570"/>
      <c r="Z27" s="570"/>
      <c r="AA27" s="570"/>
      <c r="AB27" s="570"/>
      <c r="AC27">
        <f t="shared" si="3"/>
        <v>0</v>
      </c>
      <c r="AD27">
        <f t="shared" si="4"/>
        <v>0</v>
      </c>
      <c r="AE27">
        <f t="shared" si="5"/>
        <v>0</v>
      </c>
      <c r="AH27" s="1180" t="s">
        <v>742</v>
      </c>
      <c r="AI27" s="1180"/>
      <c r="AJ27" s="1180"/>
      <c r="AK27" s="1180"/>
      <c r="AL27" s="1180"/>
      <c r="AM27" s="1180"/>
      <c r="AN27" s="1180" t="s">
        <v>743</v>
      </c>
      <c r="AO27" s="1180"/>
      <c r="AP27" s="1180"/>
      <c r="AQ27" s="1180" t="s">
        <v>744</v>
      </c>
      <c r="AR27" s="1180"/>
      <c r="AU27" s="608" t="s">
        <v>745</v>
      </c>
    </row>
    <row r="28" spans="1:48" ht="47.25" customHeight="1" x14ac:dyDescent="0.25">
      <c r="A28" s="477"/>
      <c r="B28" s="478">
        <v>4</v>
      </c>
      <c r="C28" s="479">
        <v>40.6</v>
      </c>
      <c r="D28" s="479">
        <v>0.3091666666666667</v>
      </c>
      <c r="E28" s="479">
        <v>43.96</v>
      </c>
      <c r="F28" s="1187" t="s">
        <v>746</v>
      </c>
      <c r="G28" s="1187"/>
      <c r="H28" s="1187"/>
      <c r="I28" s="1187"/>
      <c r="J28" s="1188"/>
      <c r="K28" s="455">
        <f>C32*J26</f>
        <v>0</v>
      </c>
      <c r="L28" s="455">
        <f>J26*D32</f>
        <v>0</v>
      </c>
      <c r="N28" s="575" t="str">
        <f>IF('All Meals'!C33="","",'All Meals'!C33)</f>
        <v/>
      </c>
      <c r="O28" s="574"/>
      <c r="P28" s="570"/>
      <c r="Q28" s="570"/>
      <c r="R28" s="570"/>
      <c r="S28" s="573"/>
      <c r="T28" s="572">
        <f t="shared" si="0"/>
        <v>0</v>
      </c>
      <c r="U28" s="572">
        <f t="shared" si="1"/>
        <v>0</v>
      </c>
      <c r="V28" s="572">
        <f t="shared" si="2"/>
        <v>0</v>
      </c>
      <c r="W28" s="572"/>
      <c r="X28" s="571"/>
      <c r="Y28" s="570"/>
      <c r="Z28" s="570"/>
      <c r="AA28" s="570"/>
      <c r="AB28" s="570"/>
      <c r="AC28">
        <f t="shared" si="3"/>
        <v>0</v>
      </c>
      <c r="AD28">
        <f t="shared" si="4"/>
        <v>0</v>
      </c>
      <c r="AE28">
        <f t="shared" si="5"/>
        <v>0</v>
      </c>
      <c r="AH28" s="1189" t="s">
        <v>747</v>
      </c>
      <c r="AI28" s="1189"/>
      <c r="AJ28" s="1189"/>
      <c r="AK28" s="1189"/>
      <c r="AL28" s="1189"/>
      <c r="AM28" s="1189"/>
      <c r="AN28" s="1189">
        <v>68</v>
      </c>
      <c r="AO28" s="1189"/>
      <c r="AP28" s="1189"/>
      <c r="AQ28" s="1189">
        <v>4.87</v>
      </c>
      <c r="AR28" s="1189"/>
      <c r="AU28" s="593">
        <v>61</v>
      </c>
    </row>
    <row r="29" spans="1:48" ht="47.25" customHeight="1" x14ac:dyDescent="0.25">
      <c r="A29" s="480"/>
      <c r="B29" s="481"/>
      <c r="C29" s="479">
        <v>63</v>
      </c>
      <c r="D29" s="479">
        <v>1.0266666666666668</v>
      </c>
      <c r="E29" s="479"/>
      <c r="F29" s="1187" t="s">
        <v>748</v>
      </c>
      <c r="G29" s="1187"/>
      <c r="H29" s="1187"/>
      <c r="I29" s="1187"/>
      <c r="J29" s="1188"/>
      <c r="K29" s="455" t="s">
        <v>711</v>
      </c>
      <c r="L29" s="455" t="s">
        <v>712</v>
      </c>
      <c r="N29" s="575" t="str">
        <f>IF('All Meals'!C34="","",'All Meals'!C34)</f>
        <v/>
      </c>
      <c r="O29" s="574"/>
      <c r="P29" s="570"/>
      <c r="Q29" s="570"/>
      <c r="R29" s="570"/>
      <c r="S29" s="573"/>
      <c r="T29" s="572">
        <f t="shared" si="0"/>
        <v>0</v>
      </c>
      <c r="U29" s="572">
        <f t="shared" si="1"/>
        <v>0</v>
      </c>
      <c r="V29" s="572">
        <f t="shared" si="2"/>
        <v>0</v>
      </c>
      <c r="W29" s="572"/>
      <c r="X29" s="571"/>
      <c r="Y29" s="570"/>
      <c r="Z29" s="570"/>
      <c r="AA29" s="570"/>
      <c r="AB29" s="570"/>
      <c r="AC29">
        <f t="shared" si="3"/>
        <v>0</v>
      </c>
      <c r="AD29">
        <f t="shared" si="4"/>
        <v>0</v>
      </c>
      <c r="AE29">
        <f t="shared" si="5"/>
        <v>0</v>
      </c>
      <c r="AH29" s="1189" t="s">
        <v>749</v>
      </c>
      <c r="AI29" s="1189">
        <v>68</v>
      </c>
      <c r="AJ29" s="1189">
        <v>1.58</v>
      </c>
      <c r="AK29" s="1189" t="s">
        <v>750</v>
      </c>
      <c r="AL29" s="1189">
        <v>68</v>
      </c>
      <c r="AM29" s="1189">
        <v>1.58</v>
      </c>
      <c r="AN29" s="1189">
        <v>94</v>
      </c>
      <c r="AO29" s="1189">
        <v>1.58</v>
      </c>
      <c r="AP29" s="1189" t="s">
        <v>750</v>
      </c>
      <c r="AQ29" s="1190">
        <v>1.6</v>
      </c>
      <c r="AR29" s="1190"/>
      <c r="AU29" s="593">
        <v>70</v>
      </c>
    </row>
    <row r="30" spans="1:48" ht="47.25" customHeight="1" x14ac:dyDescent="0.25">
      <c r="A30" s="480"/>
      <c r="B30" s="481"/>
      <c r="C30" s="479">
        <v>85.4</v>
      </c>
      <c r="D30" s="479">
        <v>1.7441666666666669</v>
      </c>
      <c r="E30" s="479"/>
      <c r="F30" s="1187" t="s">
        <v>751</v>
      </c>
      <c r="G30" s="1187"/>
      <c r="H30" s="1187"/>
      <c r="I30" s="1187"/>
      <c r="J30" s="1188"/>
      <c r="K30" s="455">
        <f>K28/5</f>
        <v>0</v>
      </c>
      <c r="L30" s="455">
        <f>L28/5</f>
        <v>0</v>
      </c>
      <c r="N30" s="575" t="str">
        <f>IF('All Meals'!C35="","",'All Meals'!C35)</f>
        <v/>
      </c>
      <c r="O30" s="574"/>
      <c r="P30" s="570"/>
      <c r="Q30" s="570"/>
      <c r="R30" s="570"/>
      <c r="S30" s="573"/>
      <c r="T30" s="572">
        <f t="shared" si="0"/>
        <v>0</v>
      </c>
      <c r="U30" s="572">
        <f t="shared" si="1"/>
        <v>0</v>
      </c>
      <c r="V30" s="572">
        <f t="shared" si="2"/>
        <v>0</v>
      </c>
      <c r="W30" s="572"/>
      <c r="X30" s="571"/>
      <c r="Y30" s="570"/>
      <c r="Z30" s="570"/>
      <c r="AA30" s="570"/>
      <c r="AB30" s="570"/>
      <c r="AC30">
        <f t="shared" si="3"/>
        <v>0</v>
      </c>
      <c r="AD30">
        <f t="shared" si="4"/>
        <v>0</v>
      </c>
      <c r="AE30">
        <f t="shared" si="5"/>
        <v>0</v>
      </c>
      <c r="AG30" s="445"/>
      <c r="AH30" s="1189" t="s">
        <v>752</v>
      </c>
      <c r="AI30" s="1189">
        <v>52</v>
      </c>
      <c r="AJ30" s="1189">
        <v>3.46</v>
      </c>
      <c r="AK30" s="1189" t="s">
        <v>752</v>
      </c>
      <c r="AL30" s="1189">
        <v>52</v>
      </c>
      <c r="AM30" s="1189">
        <v>3.46</v>
      </c>
      <c r="AN30" s="1189">
        <v>52</v>
      </c>
      <c r="AO30" s="1189">
        <v>3.46</v>
      </c>
      <c r="AP30" s="1189" t="s">
        <v>752</v>
      </c>
      <c r="AQ30" s="1189">
        <v>3.46</v>
      </c>
      <c r="AR30" s="1189"/>
      <c r="AU30" s="593">
        <v>6</v>
      </c>
    </row>
    <row r="31" spans="1:48" ht="47.25" customHeight="1" x14ac:dyDescent="0.25">
      <c r="A31" s="482"/>
      <c r="B31" s="483"/>
      <c r="C31" s="483">
        <v>0</v>
      </c>
      <c r="D31" s="483">
        <v>0</v>
      </c>
      <c r="E31" s="483"/>
      <c r="F31" s="1191" t="s">
        <v>753</v>
      </c>
      <c r="G31" s="1191"/>
      <c r="H31" s="1191"/>
      <c r="I31" s="1191"/>
      <c r="J31" s="1192"/>
      <c r="K31" s="455"/>
      <c r="L31" s="455"/>
      <c r="N31" s="575" t="str">
        <f>IF('All Meals'!C36="","",'All Meals'!C36)</f>
        <v/>
      </c>
      <c r="O31" s="574"/>
      <c r="P31" s="570"/>
      <c r="Q31" s="570"/>
      <c r="R31" s="570"/>
      <c r="S31" s="573"/>
      <c r="T31" s="572">
        <f t="shared" si="0"/>
        <v>0</v>
      </c>
      <c r="U31" s="572">
        <f t="shared" si="1"/>
        <v>0</v>
      </c>
      <c r="V31" s="572">
        <f t="shared" si="2"/>
        <v>0</v>
      </c>
      <c r="W31" s="572"/>
      <c r="X31" s="571"/>
      <c r="Y31" s="570"/>
      <c r="Z31" s="570"/>
      <c r="AA31" s="570"/>
      <c r="AB31" s="570"/>
      <c r="AC31">
        <f t="shared" si="3"/>
        <v>0</v>
      </c>
      <c r="AD31">
        <f t="shared" si="4"/>
        <v>0</v>
      </c>
      <c r="AE31">
        <f t="shared" si="5"/>
        <v>0</v>
      </c>
      <c r="AG31" s="446"/>
      <c r="AH31" s="1189" t="s">
        <v>754</v>
      </c>
      <c r="AI31" s="1189">
        <v>73</v>
      </c>
      <c r="AJ31" s="1189">
        <v>1.2</v>
      </c>
      <c r="AK31" s="1189" t="s">
        <v>754</v>
      </c>
      <c r="AL31" s="1189">
        <v>73</v>
      </c>
      <c r="AM31" s="1189">
        <v>1.2</v>
      </c>
      <c r="AN31" s="1189">
        <v>73</v>
      </c>
      <c r="AO31" s="1189">
        <v>1.2</v>
      </c>
      <c r="AP31" s="1189" t="s">
        <v>754</v>
      </c>
      <c r="AQ31" s="1190">
        <v>1.2</v>
      </c>
      <c r="AR31" s="1190"/>
      <c r="AU31" s="593">
        <v>135</v>
      </c>
    </row>
    <row r="32" spans="1:48" ht="47.25" customHeight="1" x14ac:dyDescent="0.25">
      <c r="B32" s="66"/>
      <c r="C32" s="66">
        <f>IF($B$28=1,C28,IF($B$28=2,C29,IF($B$28=3,C30,IF($B$28=4,C31,0))))</f>
        <v>0</v>
      </c>
      <c r="D32" s="66">
        <f>IF($B$28=1,D28,IF($B$28=2,D29,IF($B$28=3,D30,IF($B$28=4,D31,0))))</f>
        <v>0</v>
      </c>
      <c r="E32" s="66">
        <f>IF($B$28=1,E28,IF($B$28=2,E28,IF($B$28=3,E28,IF($B$28=4,0,0))))</f>
        <v>0</v>
      </c>
      <c r="N32" s="575" t="str">
        <f>IF('All Meals'!C37="","",'All Meals'!C37)</f>
        <v/>
      </c>
      <c r="O32" s="574"/>
      <c r="P32" s="570"/>
      <c r="Q32" s="570"/>
      <c r="R32" s="570"/>
      <c r="S32" s="573"/>
      <c r="T32" s="572">
        <f t="shared" si="0"/>
        <v>0</v>
      </c>
      <c r="U32" s="572">
        <f t="shared" si="1"/>
        <v>0</v>
      </c>
      <c r="V32" s="572">
        <f t="shared" si="2"/>
        <v>0</v>
      </c>
      <c r="W32" s="572"/>
      <c r="X32" s="571"/>
      <c r="Y32" s="570"/>
      <c r="Z32" s="570"/>
      <c r="AA32" s="570"/>
      <c r="AB32" s="570"/>
      <c r="AC32">
        <f t="shared" si="3"/>
        <v>0</v>
      </c>
      <c r="AD32">
        <f t="shared" si="4"/>
        <v>0</v>
      </c>
      <c r="AE32">
        <f t="shared" si="5"/>
        <v>0</v>
      </c>
      <c r="AG32" s="446"/>
      <c r="AH32" s="1189" t="s">
        <v>755</v>
      </c>
      <c r="AI32" s="1189">
        <v>29</v>
      </c>
      <c r="AJ32" s="1189">
        <v>0.19</v>
      </c>
      <c r="AK32" s="1189" t="s">
        <v>755</v>
      </c>
      <c r="AL32" s="1189">
        <v>29</v>
      </c>
      <c r="AM32" s="1189">
        <v>0.19</v>
      </c>
      <c r="AN32" s="1189">
        <v>29</v>
      </c>
      <c r="AO32" s="1189">
        <v>0.19</v>
      </c>
      <c r="AP32" s="1189" t="s">
        <v>755</v>
      </c>
      <c r="AQ32" s="1189">
        <v>0.19</v>
      </c>
      <c r="AR32" s="1189"/>
      <c r="AU32" s="593">
        <v>168</v>
      </c>
    </row>
    <row r="33" spans="1:48" ht="47.25" customHeight="1" x14ac:dyDescent="0.25">
      <c r="A33" s="1193" t="s">
        <v>756</v>
      </c>
      <c r="B33" s="1193"/>
      <c r="C33" s="1193"/>
      <c r="D33" s="1193"/>
      <c r="E33" s="1193"/>
      <c r="F33" s="1193"/>
      <c r="G33" s="1193"/>
      <c r="H33" s="1193"/>
      <c r="I33" s="1193"/>
      <c r="J33" s="1193"/>
      <c r="K33" s="1194" t="s">
        <v>757</v>
      </c>
      <c r="L33" s="1195"/>
      <c r="N33" s="575" t="str">
        <f>IF('All Meals'!C38="","",'All Meals'!C38)</f>
        <v/>
      </c>
      <c r="O33" s="574"/>
      <c r="P33" s="570"/>
      <c r="Q33" s="570"/>
      <c r="R33" s="570"/>
      <c r="S33" s="573"/>
      <c r="T33" s="572">
        <f t="shared" si="0"/>
        <v>0</v>
      </c>
      <c r="U33" s="572">
        <f t="shared" si="1"/>
        <v>0</v>
      </c>
      <c r="V33" s="572">
        <f t="shared" si="2"/>
        <v>0</v>
      </c>
      <c r="W33" s="572"/>
      <c r="X33" s="571"/>
      <c r="Y33" s="570"/>
      <c r="Z33" s="570"/>
      <c r="AA33" s="570"/>
      <c r="AB33" s="570"/>
      <c r="AC33">
        <f t="shared" si="3"/>
        <v>0</v>
      </c>
      <c r="AD33">
        <f t="shared" si="4"/>
        <v>0</v>
      </c>
      <c r="AE33">
        <f t="shared" si="5"/>
        <v>0</v>
      </c>
      <c r="AG33" s="446"/>
      <c r="AH33" s="1189" t="s">
        <v>758</v>
      </c>
      <c r="AI33" s="1189">
        <v>43</v>
      </c>
      <c r="AJ33" s="1189">
        <v>0.66</v>
      </c>
      <c r="AK33" s="1189" t="s">
        <v>758</v>
      </c>
      <c r="AL33" s="1189">
        <v>43</v>
      </c>
      <c r="AM33" s="1189">
        <v>0.66</v>
      </c>
      <c r="AN33" s="1189">
        <v>43</v>
      </c>
      <c r="AO33" s="1189">
        <v>0.66</v>
      </c>
      <c r="AP33" s="1189" t="s">
        <v>758</v>
      </c>
      <c r="AQ33" s="1189">
        <v>0.66</v>
      </c>
      <c r="AR33" s="1189"/>
      <c r="AU33" s="593">
        <v>146</v>
      </c>
    </row>
    <row r="34" spans="1:48" ht="47.25" customHeight="1" x14ac:dyDescent="0.25">
      <c r="A34" s="1196" t="s">
        <v>759</v>
      </c>
      <c r="B34" s="1197"/>
      <c r="C34" s="1197"/>
      <c r="D34" s="1197"/>
      <c r="E34" s="1197"/>
      <c r="F34" s="1197"/>
      <c r="G34" s="1198"/>
      <c r="H34" s="645"/>
      <c r="I34" s="645"/>
      <c r="J34" s="582">
        <f>IF(ISERROR(('Weekly Report'!G14)/SUM('Weekly Report'!G13:G17)*'Weekly Report'!G10),0,(('Weekly Report'!G14)/SUM('Weekly Report'!G13:G17)*'Weekly Report'!G10))</f>
        <v>0</v>
      </c>
      <c r="K34">
        <f>IF(SUM(E40:F40)&gt;0,E36,0)</f>
        <v>0</v>
      </c>
      <c r="L34">
        <f>K34/5</f>
        <v>0</v>
      </c>
      <c r="N34" s="575" t="str">
        <f>IF('All Meals'!C39="","",'All Meals'!C39)</f>
        <v/>
      </c>
      <c r="O34" s="574"/>
      <c r="P34" s="570"/>
      <c r="Q34" s="570"/>
      <c r="R34" s="570"/>
      <c r="S34" s="573"/>
      <c r="T34" s="572">
        <f t="shared" si="0"/>
        <v>0</v>
      </c>
      <c r="U34" s="572">
        <f t="shared" si="1"/>
        <v>0</v>
      </c>
      <c r="V34" s="572">
        <f t="shared" si="2"/>
        <v>0</v>
      </c>
      <c r="W34" s="572"/>
      <c r="X34" s="571"/>
      <c r="Y34" s="570"/>
      <c r="Z34" s="570"/>
      <c r="AA34" s="570"/>
      <c r="AB34" s="570"/>
      <c r="AC34">
        <f t="shared" si="3"/>
        <v>0</v>
      </c>
      <c r="AD34">
        <f t="shared" si="4"/>
        <v>0</v>
      </c>
      <c r="AE34">
        <f t="shared" si="5"/>
        <v>0</v>
      </c>
      <c r="AG34" s="446"/>
      <c r="AH34" s="1189" t="s">
        <v>760</v>
      </c>
      <c r="AI34" s="1189">
        <v>11</v>
      </c>
      <c r="AJ34" s="1189">
        <v>7.0000000000000007E-2</v>
      </c>
      <c r="AK34" s="1189" t="s">
        <v>760</v>
      </c>
      <c r="AL34" s="1189">
        <v>11</v>
      </c>
      <c r="AM34" s="1189">
        <v>7.0000000000000007E-2</v>
      </c>
      <c r="AN34" s="1189">
        <v>11</v>
      </c>
      <c r="AO34" s="1189">
        <v>7.0000000000000007E-2</v>
      </c>
      <c r="AP34" s="1189" t="s">
        <v>760</v>
      </c>
      <c r="AQ34" s="1189">
        <v>7.0000000000000007E-2</v>
      </c>
      <c r="AR34" s="1189"/>
      <c r="AU34" s="593">
        <v>134</v>
      </c>
    </row>
    <row r="35" spans="1:48" ht="47.25" customHeight="1" x14ac:dyDescent="0.25">
      <c r="A35" s="1199" t="s">
        <v>761</v>
      </c>
      <c r="B35" s="1200"/>
      <c r="C35" s="1200"/>
      <c r="D35" s="1200"/>
      <c r="E35" s="1200"/>
      <c r="F35" s="1201"/>
      <c r="G35" s="1202" t="s">
        <v>762</v>
      </c>
      <c r="H35" s="1203"/>
      <c r="I35" s="1203"/>
      <c r="J35" s="1204"/>
      <c r="K35" s="455" t="s">
        <v>740</v>
      </c>
      <c r="L35" s="455" t="s">
        <v>741</v>
      </c>
      <c r="N35" s="575" t="str">
        <f>IF('All Meals'!C40="","",'All Meals'!C40)</f>
        <v/>
      </c>
      <c r="O35" s="574"/>
      <c r="P35" s="570"/>
      <c r="Q35" s="570"/>
      <c r="R35" s="570"/>
      <c r="S35" s="573"/>
      <c r="T35" s="572">
        <f t="shared" si="0"/>
        <v>0</v>
      </c>
      <c r="U35" s="572">
        <f t="shared" si="1"/>
        <v>0</v>
      </c>
      <c r="V35" s="572">
        <f t="shared" si="2"/>
        <v>0</v>
      </c>
      <c r="W35" s="572"/>
      <c r="X35" s="571"/>
      <c r="Y35" s="570"/>
      <c r="Z35" s="570"/>
      <c r="AA35" s="570"/>
      <c r="AB35" s="570"/>
      <c r="AC35">
        <f t="shared" si="3"/>
        <v>0</v>
      </c>
      <c r="AD35">
        <f t="shared" si="4"/>
        <v>0</v>
      </c>
      <c r="AE35">
        <f t="shared" si="5"/>
        <v>0</v>
      </c>
      <c r="AG35" s="446"/>
      <c r="AH35" s="1189" t="s">
        <v>763</v>
      </c>
      <c r="AI35" s="1189">
        <v>57</v>
      </c>
      <c r="AJ35" s="1189">
        <v>0.72</v>
      </c>
      <c r="AK35" s="1189" t="s">
        <v>763</v>
      </c>
      <c r="AL35" s="1189">
        <v>57</v>
      </c>
      <c r="AM35" s="1189">
        <v>0.72</v>
      </c>
      <c r="AN35" s="1189">
        <v>57</v>
      </c>
      <c r="AO35" s="1189">
        <v>0.72</v>
      </c>
      <c r="AP35" s="1189" t="s">
        <v>763</v>
      </c>
      <c r="AQ35" s="1189">
        <v>0.72</v>
      </c>
      <c r="AR35" s="1189"/>
      <c r="AU35" s="593">
        <v>88</v>
      </c>
    </row>
    <row r="36" spans="1:48" ht="47.25" customHeight="1" x14ac:dyDescent="0.25">
      <c r="A36" s="487"/>
      <c r="B36" s="488">
        <v>4</v>
      </c>
      <c r="C36" s="472">
        <v>109.43333333333332</v>
      </c>
      <c r="D36" s="472">
        <v>0.35566666666666674</v>
      </c>
      <c r="E36" s="472">
        <v>128.97</v>
      </c>
      <c r="F36" s="489" t="s">
        <v>764</v>
      </c>
      <c r="G36" s="559"/>
      <c r="H36" s="560">
        <v>4</v>
      </c>
      <c r="I36" s="559">
        <v>3.6749999999999998</v>
      </c>
      <c r="J36" s="484" t="s">
        <v>764</v>
      </c>
      <c r="K36" s="515">
        <f>J34*I40</f>
        <v>0</v>
      </c>
      <c r="L36" s="455">
        <f>J34*D40</f>
        <v>0</v>
      </c>
      <c r="N36" s="575" t="str">
        <f>IF('All Meals'!C41="","",'All Meals'!C41)</f>
        <v/>
      </c>
      <c r="O36" s="574"/>
      <c r="P36" s="570"/>
      <c r="Q36" s="570"/>
      <c r="R36" s="570"/>
      <c r="S36" s="573"/>
      <c r="T36" s="572">
        <f t="shared" si="0"/>
        <v>0</v>
      </c>
      <c r="U36" s="572">
        <f t="shared" si="1"/>
        <v>0</v>
      </c>
      <c r="V36" s="572">
        <f t="shared" si="2"/>
        <v>0</v>
      </c>
      <c r="W36" s="572"/>
      <c r="X36" s="571"/>
      <c r="Y36" s="570"/>
      <c r="Z36" s="570"/>
      <c r="AA36" s="570"/>
      <c r="AB36" s="570"/>
      <c r="AC36">
        <f t="shared" si="3"/>
        <v>0</v>
      </c>
      <c r="AD36">
        <f t="shared" si="4"/>
        <v>0</v>
      </c>
      <c r="AE36">
        <f t="shared" si="5"/>
        <v>0</v>
      </c>
      <c r="AG36" s="446"/>
      <c r="AH36" s="1189" t="s">
        <v>765</v>
      </c>
      <c r="AI36" s="1189">
        <v>9</v>
      </c>
      <c r="AJ36" s="1189">
        <v>0</v>
      </c>
      <c r="AK36" s="1189" t="s">
        <v>765</v>
      </c>
      <c r="AL36" s="1189">
        <v>9</v>
      </c>
      <c r="AM36" s="1189">
        <v>0</v>
      </c>
      <c r="AN36" s="1189">
        <v>9</v>
      </c>
      <c r="AO36" s="1189">
        <v>0</v>
      </c>
      <c r="AP36" s="1189" t="s">
        <v>765</v>
      </c>
      <c r="AQ36" s="1189">
        <v>0</v>
      </c>
      <c r="AR36" s="1189"/>
      <c r="AU36" s="593">
        <v>82</v>
      </c>
    </row>
    <row r="37" spans="1:48" ht="47.25" customHeight="1" x14ac:dyDescent="0.25">
      <c r="A37" s="490"/>
      <c r="B37" s="491"/>
      <c r="C37" s="472">
        <v>131.83333333333331</v>
      </c>
      <c r="D37" s="472">
        <v>1.0731666666666668</v>
      </c>
      <c r="E37" s="472"/>
      <c r="F37" s="492" t="s">
        <v>766</v>
      </c>
      <c r="G37" s="559"/>
      <c r="H37" s="561"/>
      <c r="I37" s="559">
        <v>12.25</v>
      </c>
      <c r="J37" s="485" t="s">
        <v>766</v>
      </c>
      <c r="K37" s="452" t="s">
        <v>711</v>
      </c>
      <c r="L37" s="455" t="s">
        <v>712</v>
      </c>
      <c r="N37" s="575" t="str">
        <f>IF('All Meals'!C42="","",'All Meals'!C42)</f>
        <v/>
      </c>
      <c r="O37" s="574"/>
      <c r="P37" s="570"/>
      <c r="Q37" s="570"/>
      <c r="R37" s="570"/>
      <c r="S37" s="573"/>
      <c r="T37" s="572">
        <f t="shared" si="0"/>
        <v>0</v>
      </c>
      <c r="U37" s="572">
        <f t="shared" si="1"/>
        <v>0</v>
      </c>
      <c r="V37" s="572">
        <f t="shared" si="2"/>
        <v>0</v>
      </c>
      <c r="W37" s="572"/>
      <c r="X37" s="571"/>
      <c r="Y37" s="570"/>
      <c r="Z37" s="570"/>
      <c r="AA37" s="570"/>
      <c r="AB37" s="570"/>
      <c r="AC37">
        <f t="shared" si="3"/>
        <v>0</v>
      </c>
      <c r="AD37">
        <f t="shared" si="4"/>
        <v>0</v>
      </c>
      <c r="AE37">
        <f t="shared" si="5"/>
        <v>0</v>
      </c>
      <c r="AG37" s="446"/>
      <c r="AH37" s="1189" t="s">
        <v>767</v>
      </c>
      <c r="AI37" s="1189">
        <v>38</v>
      </c>
      <c r="AJ37" s="1189">
        <v>0</v>
      </c>
      <c r="AK37" s="1189" t="s">
        <v>767</v>
      </c>
      <c r="AL37" s="1189">
        <v>38</v>
      </c>
      <c r="AM37" s="1189">
        <v>0</v>
      </c>
      <c r="AN37" s="1189">
        <v>38</v>
      </c>
      <c r="AO37" s="1189">
        <v>0</v>
      </c>
      <c r="AP37" s="1189" t="s">
        <v>767</v>
      </c>
      <c r="AQ37" s="1189">
        <v>0</v>
      </c>
      <c r="AR37" s="1189"/>
      <c r="AU37" s="593">
        <v>1</v>
      </c>
    </row>
    <row r="38" spans="1:48" ht="47.25" customHeight="1" x14ac:dyDescent="0.25">
      <c r="A38" s="490"/>
      <c r="B38" s="491"/>
      <c r="C38" s="472">
        <v>154.23333333333332</v>
      </c>
      <c r="D38" s="472">
        <v>1.7906666666666669</v>
      </c>
      <c r="E38" s="472"/>
      <c r="F38" s="492" t="s">
        <v>768</v>
      </c>
      <c r="G38" s="559"/>
      <c r="H38" s="561"/>
      <c r="I38" s="559">
        <v>20.824999999999999</v>
      </c>
      <c r="J38" s="485" t="s">
        <v>768</v>
      </c>
      <c r="K38" s="268">
        <f>K36/5</f>
        <v>0</v>
      </c>
      <c r="L38" s="455">
        <f>L36/5</f>
        <v>0</v>
      </c>
      <c r="N38" s="575" t="str">
        <f>IF('All Meals'!C43="","",'All Meals'!C43)</f>
        <v/>
      </c>
      <c r="O38" s="574"/>
      <c r="P38" s="570"/>
      <c r="Q38" s="570"/>
      <c r="R38" s="570"/>
      <c r="S38" s="573"/>
      <c r="T38" s="572">
        <f t="shared" si="0"/>
        <v>0</v>
      </c>
      <c r="U38" s="572">
        <f t="shared" si="1"/>
        <v>0</v>
      </c>
      <c r="V38" s="572">
        <f t="shared" si="2"/>
        <v>0</v>
      </c>
      <c r="W38" s="572"/>
      <c r="X38" s="571"/>
      <c r="Y38" s="570"/>
      <c r="Z38" s="570"/>
      <c r="AA38" s="570"/>
      <c r="AB38" s="570"/>
      <c r="AC38">
        <f t="shared" si="3"/>
        <v>0</v>
      </c>
      <c r="AD38">
        <f t="shared" si="4"/>
        <v>0</v>
      </c>
      <c r="AE38">
        <f t="shared" si="5"/>
        <v>0</v>
      </c>
      <c r="AG38" s="446"/>
      <c r="AH38" s="1189" t="s">
        <v>769</v>
      </c>
      <c r="AI38" s="1189">
        <v>106</v>
      </c>
      <c r="AJ38" s="1189">
        <v>0.01</v>
      </c>
      <c r="AK38" s="1189" t="s">
        <v>769</v>
      </c>
      <c r="AL38" s="1189">
        <v>106</v>
      </c>
      <c r="AM38" s="1189">
        <v>0.01</v>
      </c>
      <c r="AN38" s="1189">
        <v>106</v>
      </c>
      <c r="AO38" s="1189">
        <v>0.01</v>
      </c>
      <c r="AP38" s="1189" t="s">
        <v>769</v>
      </c>
      <c r="AQ38" s="1189">
        <v>0.01</v>
      </c>
      <c r="AR38" s="1189"/>
      <c r="AU38" s="593">
        <v>24</v>
      </c>
    </row>
    <row r="39" spans="1:48" ht="47.25" customHeight="1" x14ac:dyDescent="0.25">
      <c r="A39" s="493"/>
      <c r="B39" s="494"/>
      <c r="C39" s="494">
        <v>0</v>
      </c>
      <c r="D39" s="494">
        <v>0</v>
      </c>
      <c r="E39" s="494"/>
      <c r="F39" s="495" t="s">
        <v>770</v>
      </c>
      <c r="G39" s="562"/>
      <c r="H39" s="562"/>
      <c r="I39" s="563">
        <v>0</v>
      </c>
      <c r="J39" s="486" t="s">
        <v>770</v>
      </c>
      <c r="K39" s="453"/>
      <c r="N39" s="575" t="str">
        <f>IF('All Meals'!C44="","",'All Meals'!C44)</f>
        <v/>
      </c>
      <c r="O39" s="574"/>
      <c r="P39" s="570"/>
      <c r="Q39" s="570"/>
      <c r="R39" s="570"/>
      <c r="S39" s="573"/>
      <c r="T39" s="572">
        <f t="shared" si="0"/>
        <v>0</v>
      </c>
      <c r="U39" s="572">
        <f t="shared" si="1"/>
        <v>0</v>
      </c>
      <c r="V39" s="572">
        <f t="shared" si="2"/>
        <v>0</v>
      </c>
      <c r="W39" s="572"/>
      <c r="X39" s="571"/>
      <c r="Y39" s="570"/>
      <c r="Z39" s="570"/>
      <c r="AA39" s="570"/>
      <c r="AB39" s="570"/>
      <c r="AC39">
        <f t="shared" si="3"/>
        <v>0</v>
      </c>
      <c r="AD39">
        <f t="shared" si="4"/>
        <v>0</v>
      </c>
      <c r="AE39">
        <f t="shared" si="5"/>
        <v>0</v>
      </c>
      <c r="AG39" s="446"/>
      <c r="AH39" s="1189" t="s">
        <v>771</v>
      </c>
      <c r="AI39" s="1189">
        <v>3</v>
      </c>
      <c r="AJ39" s="1189">
        <v>0.01</v>
      </c>
      <c r="AK39" s="1189" t="s">
        <v>771</v>
      </c>
      <c r="AL39" s="1189">
        <v>3</v>
      </c>
      <c r="AM39" s="1189">
        <v>0.01</v>
      </c>
      <c r="AN39" s="1189">
        <v>3</v>
      </c>
      <c r="AO39" s="1189">
        <v>0.01</v>
      </c>
      <c r="AP39" s="1189" t="s">
        <v>771</v>
      </c>
      <c r="AQ39" s="1189">
        <v>0.01</v>
      </c>
      <c r="AR39" s="1189"/>
      <c r="AU39" s="593">
        <v>57</v>
      </c>
    </row>
    <row r="40" spans="1:48" ht="47.25" customHeight="1" x14ac:dyDescent="0.25">
      <c r="B40" s="66"/>
      <c r="C40" s="66">
        <f>IF($B$36=1,C36,IF($B$36=2,C37,IF($B$36=3,C38,IF($B$36=4,C39,0))))</f>
        <v>0</v>
      </c>
      <c r="D40" s="66">
        <f>IF($B$36=1,D36,IF($B$36=2,D37,IF($B$36=3,D38,IF($B$36=4,D39,0))))</f>
        <v>0</v>
      </c>
      <c r="E40" s="66">
        <f>IF($B$36=1,E36,IF($B$36=2,E36,IF($B$36=3,E36,IF($B$36=4,0,0))))</f>
        <v>0</v>
      </c>
      <c r="F40" s="594">
        <f>IF($H$36=1,E36,IF($H$36=2,E36,IF($H$36=3,E36,IF($H$36=4,0,0))))</f>
        <v>0</v>
      </c>
      <c r="G40" s="455"/>
      <c r="H40" s="454">
        <f>IF($H$36=1,I36,IF($H$36=2,I37,IF($H$36=3,I38,IF($H$36=4,I39,0))))</f>
        <v>0</v>
      </c>
      <c r="I40" s="455">
        <f>SUM(C40,H40)</f>
        <v>0</v>
      </c>
      <c r="N40" s="575" t="str">
        <f>IF('All Meals'!C45="","",'All Meals'!C45)</f>
        <v/>
      </c>
      <c r="O40" s="574"/>
      <c r="P40" s="570"/>
      <c r="Q40" s="570"/>
      <c r="R40" s="570"/>
      <c r="S40" s="573"/>
      <c r="T40" s="572">
        <f t="shared" ref="T40:T56" si="6">P40*S40</f>
        <v>0</v>
      </c>
      <c r="U40" s="572">
        <f t="shared" ref="U40:U56" si="7">Q40*S40</f>
        <v>0</v>
      </c>
      <c r="V40" s="572">
        <f t="shared" ref="V40:V56" si="8">R40*S40</f>
        <v>0</v>
      </c>
      <c r="W40" s="572"/>
      <c r="X40" s="571"/>
      <c r="Y40" s="570"/>
      <c r="Z40" s="570"/>
      <c r="AA40" s="570"/>
      <c r="AB40" s="570"/>
      <c r="AC40">
        <f t="shared" ref="AC40:AC56" si="9">Y40*AB40</f>
        <v>0</v>
      </c>
      <c r="AD40">
        <f t="shared" ref="AD40:AD56" si="10">Z40*AB40</f>
        <v>0</v>
      </c>
      <c r="AE40">
        <f t="shared" ref="AE40:AE56" si="11">AA40*AB40</f>
        <v>0</v>
      </c>
      <c r="AG40" s="742" t="s">
        <v>730</v>
      </c>
      <c r="AH40" s="742"/>
      <c r="AI40" s="742"/>
      <c r="AJ40" s="742"/>
      <c r="AK40" s="742"/>
      <c r="AL40" s="742"/>
      <c r="AM40" s="742"/>
      <c r="AN40" s="742"/>
      <c r="AO40" s="742"/>
      <c r="AP40" s="742"/>
      <c r="AQ40" s="742"/>
      <c r="AR40" s="742"/>
      <c r="AS40" s="742"/>
      <c r="AT40" s="742"/>
      <c r="AU40" s="742"/>
      <c r="AV40" s="742"/>
    </row>
    <row r="41" spans="1:48" ht="47.25" customHeight="1" x14ac:dyDescent="0.25">
      <c r="A41" s="1205" t="s">
        <v>772</v>
      </c>
      <c r="B41" s="1205"/>
      <c r="C41" s="1205"/>
      <c r="D41" s="1205"/>
      <c r="E41" s="1205"/>
      <c r="F41" s="1205"/>
      <c r="G41" s="1205"/>
      <c r="H41" s="1205"/>
      <c r="I41" s="1205"/>
      <c r="J41" s="1205"/>
      <c r="K41" s="1194" t="s">
        <v>733</v>
      </c>
      <c r="L41" s="1195"/>
      <c r="N41" s="575" t="str">
        <f>IF('All Meals'!C46="","",'All Meals'!C46)</f>
        <v/>
      </c>
      <c r="O41" s="574"/>
      <c r="P41" s="570"/>
      <c r="Q41" s="570"/>
      <c r="R41" s="570"/>
      <c r="S41" s="573"/>
      <c r="T41" s="572">
        <f t="shared" si="6"/>
        <v>0</v>
      </c>
      <c r="U41" s="572">
        <f t="shared" si="7"/>
        <v>0</v>
      </c>
      <c r="V41" s="572">
        <f t="shared" si="8"/>
        <v>0</v>
      </c>
      <c r="W41" s="572"/>
      <c r="X41" s="571"/>
      <c r="Y41" s="570"/>
      <c r="Z41" s="570"/>
      <c r="AA41" s="570"/>
      <c r="AB41" s="570"/>
      <c r="AC41">
        <f t="shared" si="9"/>
        <v>0</v>
      </c>
      <c r="AD41">
        <f t="shared" si="10"/>
        <v>0</v>
      </c>
      <c r="AE41">
        <f t="shared" si="11"/>
        <v>0</v>
      </c>
      <c r="AG41" s="446"/>
      <c r="AJ41" s="446"/>
      <c r="AN41" s="446"/>
    </row>
    <row r="42" spans="1:48" ht="47.25" customHeight="1" x14ac:dyDescent="0.25">
      <c r="A42" s="1206" t="s">
        <v>773</v>
      </c>
      <c r="B42" s="1207"/>
      <c r="C42" s="1207"/>
      <c r="D42" s="1207"/>
      <c r="E42" s="1207"/>
      <c r="F42" s="1207"/>
      <c r="G42" s="1208"/>
      <c r="H42" s="646"/>
      <c r="I42" s="646"/>
      <c r="J42" s="585">
        <f>IF(ISERROR(('Weekly Report'!G15)/SUM('Weekly Report'!G13:G17)*'Weekly Report'!G10),0,'Weekly Report'!G15/SUM('Weekly Report'!G13:G17)*'Weekly Report'!G10)</f>
        <v>0</v>
      </c>
      <c r="K42">
        <f>J42*E48</f>
        <v>0</v>
      </c>
      <c r="L42">
        <f>K42/5</f>
        <v>0</v>
      </c>
      <c r="N42" s="575" t="str">
        <f>IF('All Meals'!C47="","",'All Meals'!C47)</f>
        <v/>
      </c>
      <c r="O42" s="574"/>
      <c r="P42" s="570"/>
      <c r="Q42" s="570"/>
      <c r="R42" s="570"/>
      <c r="S42" s="573"/>
      <c r="T42" s="572">
        <f t="shared" si="6"/>
        <v>0</v>
      </c>
      <c r="U42" s="572">
        <f t="shared" si="7"/>
        <v>0</v>
      </c>
      <c r="V42" s="572">
        <f t="shared" si="8"/>
        <v>0</v>
      </c>
      <c r="W42" s="572"/>
      <c r="X42" s="571"/>
      <c r="Y42" s="570"/>
      <c r="Z42" s="570"/>
      <c r="AA42" s="570"/>
      <c r="AB42" s="570"/>
      <c r="AC42">
        <f t="shared" si="9"/>
        <v>0</v>
      </c>
      <c r="AD42">
        <f t="shared" si="10"/>
        <v>0</v>
      </c>
      <c r="AE42">
        <f t="shared" si="11"/>
        <v>0</v>
      </c>
      <c r="AG42" s="446"/>
      <c r="AJ42" s="446"/>
      <c r="AN42" s="446"/>
    </row>
    <row r="43" spans="1:48" ht="47.25" customHeight="1" x14ac:dyDescent="0.25">
      <c r="A43" s="1209" t="s">
        <v>774</v>
      </c>
      <c r="B43" s="1210"/>
      <c r="C43" s="1210"/>
      <c r="D43" s="1210"/>
      <c r="E43" s="1210"/>
      <c r="F43" s="1210"/>
      <c r="G43" s="1210"/>
      <c r="H43" s="1210"/>
      <c r="I43" s="1210"/>
      <c r="J43" s="1211"/>
      <c r="K43" s="455" t="s">
        <v>740</v>
      </c>
      <c r="L43" s="455" t="s">
        <v>741</v>
      </c>
      <c r="N43" s="575" t="str">
        <f>IF('All Meals'!C48="","",'All Meals'!C48)</f>
        <v/>
      </c>
      <c r="O43" s="574"/>
      <c r="P43" s="570"/>
      <c r="Q43" s="570"/>
      <c r="R43" s="570"/>
      <c r="S43" s="573"/>
      <c r="T43" s="572">
        <f t="shared" si="6"/>
        <v>0</v>
      </c>
      <c r="U43" s="572">
        <f t="shared" si="7"/>
        <v>0</v>
      </c>
      <c r="V43" s="572">
        <f t="shared" si="8"/>
        <v>0</v>
      </c>
      <c r="W43" s="572"/>
      <c r="X43" s="571"/>
      <c r="Y43" s="570"/>
      <c r="Z43" s="570"/>
      <c r="AA43" s="570"/>
      <c r="AB43" s="570"/>
      <c r="AC43">
        <f t="shared" si="9"/>
        <v>0</v>
      </c>
      <c r="AD43">
        <f t="shared" si="10"/>
        <v>0</v>
      </c>
      <c r="AE43">
        <f t="shared" si="11"/>
        <v>0</v>
      </c>
    </row>
    <row r="44" spans="1:48" ht="47.25" customHeight="1" x14ac:dyDescent="0.25">
      <c r="A44" s="496"/>
      <c r="B44" s="497">
        <v>4</v>
      </c>
      <c r="C44" s="498">
        <v>246</v>
      </c>
      <c r="D44" s="498">
        <v>0.5475000000000001</v>
      </c>
      <c r="E44" s="498">
        <v>501.79</v>
      </c>
      <c r="F44" s="1212" t="s">
        <v>775</v>
      </c>
      <c r="G44" s="1212"/>
      <c r="H44" s="1212"/>
      <c r="I44" s="1212"/>
      <c r="J44" s="1213"/>
      <c r="K44" s="455">
        <f>C48*J42</f>
        <v>0</v>
      </c>
      <c r="L44" s="455">
        <f>J42*D48</f>
        <v>0</v>
      </c>
      <c r="N44" s="575" t="str">
        <f>IF('All Meals'!C49="","",'All Meals'!C49)</f>
        <v/>
      </c>
      <c r="O44" s="574"/>
      <c r="P44" s="570"/>
      <c r="Q44" s="570"/>
      <c r="R44" s="570"/>
      <c r="S44" s="573"/>
      <c r="T44" s="572">
        <f t="shared" si="6"/>
        <v>0</v>
      </c>
      <c r="U44" s="572">
        <f t="shared" si="7"/>
        <v>0</v>
      </c>
      <c r="V44" s="572">
        <f t="shared" si="8"/>
        <v>0</v>
      </c>
      <c r="W44" s="572"/>
      <c r="X44" s="571"/>
      <c r="Y44" s="570"/>
      <c r="Z44" s="570"/>
      <c r="AA44" s="570"/>
      <c r="AB44" s="570"/>
      <c r="AC44">
        <f t="shared" si="9"/>
        <v>0</v>
      </c>
      <c r="AD44">
        <f t="shared" si="10"/>
        <v>0</v>
      </c>
      <c r="AE44">
        <f t="shared" si="11"/>
        <v>0</v>
      </c>
    </row>
    <row r="45" spans="1:48" ht="47.25" customHeight="1" x14ac:dyDescent="0.25">
      <c r="A45" s="499"/>
      <c r="B45" s="500"/>
      <c r="C45" s="498">
        <v>268.39999999999998</v>
      </c>
      <c r="D45" s="498">
        <v>1.2650000000000001</v>
      </c>
      <c r="E45" s="498"/>
      <c r="F45" s="1212" t="s">
        <v>776</v>
      </c>
      <c r="G45" s="1212"/>
      <c r="H45" s="1212"/>
      <c r="I45" s="1212"/>
      <c r="J45" s="1213"/>
      <c r="K45" s="455" t="s">
        <v>711</v>
      </c>
      <c r="L45" s="455" t="s">
        <v>712</v>
      </c>
      <c r="N45" s="575" t="str">
        <f>IF('All Meals'!C50="","",'All Meals'!C50)</f>
        <v/>
      </c>
      <c r="O45" s="574"/>
      <c r="P45" s="570"/>
      <c r="Q45" s="570"/>
      <c r="R45" s="570"/>
      <c r="S45" s="573"/>
      <c r="T45" s="572">
        <f t="shared" si="6"/>
        <v>0</v>
      </c>
      <c r="U45" s="572">
        <f t="shared" si="7"/>
        <v>0</v>
      </c>
      <c r="V45" s="572">
        <f t="shared" si="8"/>
        <v>0</v>
      </c>
      <c r="W45" s="572"/>
      <c r="X45" s="571"/>
      <c r="Y45" s="570"/>
      <c r="Z45" s="570"/>
      <c r="AA45" s="570"/>
      <c r="AB45" s="570"/>
      <c r="AC45">
        <f t="shared" si="9"/>
        <v>0</v>
      </c>
      <c r="AD45">
        <f t="shared" si="10"/>
        <v>0</v>
      </c>
      <c r="AE45">
        <f t="shared" si="11"/>
        <v>0</v>
      </c>
    </row>
    <row r="46" spans="1:48" ht="47.25" customHeight="1" x14ac:dyDescent="0.25">
      <c r="A46" s="499"/>
      <c r="B46" s="500"/>
      <c r="C46" s="498">
        <v>290.8</v>
      </c>
      <c r="D46" s="498">
        <v>1.9825000000000002</v>
      </c>
      <c r="E46" s="498"/>
      <c r="F46" s="1212" t="s">
        <v>777</v>
      </c>
      <c r="G46" s="1212"/>
      <c r="H46" s="1212"/>
      <c r="I46" s="1212"/>
      <c r="J46" s="1213"/>
      <c r="K46" s="455">
        <f>K44/5</f>
        <v>0</v>
      </c>
      <c r="L46" s="455">
        <f>L44/5</f>
        <v>0</v>
      </c>
      <c r="N46" s="575" t="str">
        <f>IF('All Meals'!C51="","",'All Meals'!C51)</f>
        <v/>
      </c>
      <c r="O46" s="574"/>
      <c r="P46" s="570"/>
      <c r="Q46" s="570"/>
      <c r="R46" s="570"/>
      <c r="S46" s="573"/>
      <c r="T46" s="572">
        <f t="shared" si="6"/>
        <v>0</v>
      </c>
      <c r="U46" s="572">
        <f t="shared" si="7"/>
        <v>0</v>
      </c>
      <c r="V46" s="572">
        <f t="shared" si="8"/>
        <v>0</v>
      </c>
      <c r="W46" s="572"/>
      <c r="X46" s="571"/>
      <c r="Y46" s="570"/>
      <c r="Z46" s="570"/>
      <c r="AA46" s="570"/>
      <c r="AB46" s="570"/>
      <c r="AC46">
        <f t="shared" si="9"/>
        <v>0</v>
      </c>
      <c r="AD46">
        <f t="shared" si="10"/>
        <v>0</v>
      </c>
      <c r="AE46">
        <f t="shared" si="11"/>
        <v>0</v>
      </c>
    </row>
    <row r="47" spans="1:48" ht="47.25" customHeight="1" x14ac:dyDescent="0.25">
      <c r="A47" s="501"/>
      <c r="B47" s="502"/>
      <c r="C47" s="502">
        <v>0</v>
      </c>
      <c r="D47" s="502">
        <v>0</v>
      </c>
      <c r="E47" s="502"/>
      <c r="F47" s="1214" t="s">
        <v>778</v>
      </c>
      <c r="G47" s="1214"/>
      <c r="H47" s="1214"/>
      <c r="I47" s="1214"/>
      <c r="J47" s="1215"/>
      <c r="N47" s="575" t="str">
        <f>IF('All Meals'!C52="","",'All Meals'!C52)</f>
        <v/>
      </c>
      <c r="O47" s="574"/>
      <c r="P47" s="570"/>
      <c r="Q47" s="570"/>
      <c r="R47" s="570"/>
      <c r="S47" s="573"/>
      <c r="T47" s="572">
        <f t="shared" si="6"/>
        <v>0</v>
      </c>
      <c r="U47" s="572">
        <f t="shared" si="7"/>
        <v>0</v>
      </c>
      <c r="V47" s="572">
        <f t="shared" si="8"/>
        <v>0</v>
      </c>
      <c r="W47" s="572"/>
      <c r="X47" s="571"/>
      <c r="Y47" s="570"/>
      <c r="Z47" s="570"/>
      <c r="AA47" s="570"/>
      <c r="AB47" s="570"/>
      <c r="AC47">
        <f t="shared" si="9"/>
        <v>0</v>
      </c>
      <c r="AD47">
        <f t="shared" si="10"/>
        <v>0</v>
      </c>
      <c r="AE47">
        <f t="shared" si="11"/>
        <v>0</v>
      </c>
    </row>
    <row r="48" spans="1:48" ht="47.25" customHeight="1" x14ac:dyDescent="0.25">
      <c r="B48" s="66"/>
      <c r="C48" s="66">
        <f>IF($B$44=1,C44,IF($B$44=2,C45,IF($B$44=3,C46,IF($B$44=4,C47,0))))</f>
        <v>0</v>
      </c>
      <c r="D48" s="66">
        <f>IF($B$44=1,D44,IF($B$44=2,D45,IF($B$44=3,D46,IF($B$44=4,D47,0))))</f>
        <v>0</v>
      </c>
      <c r="E48" s="66">
        <f>IF($B$44=1,E44,IF($B$44=2,E44,IF($B$44=3,E44,IF($B$44=4,0,0))))</f>
        <v>0</v>
      </c>
      <c r="G48" s="455"/>
      <c r="J48" s="1"/>
      <c r="N48" s="575" t="str">
        <f>IF('All Meals'!C53="","",'All Meals'!C53)</f>
        <v/>
      </c>
      <c r="O48" s="574"/>
      <c r="P48" s="570"/>
      <c r="Q48" s="570"/>
      <c r="R48" s="570"/>
      <c r="S48" s="573"/>
      <c r="T48" s="572">
        <f t="shared" si="6"/>
        <v>0</v>
      </c>
      <c r="U48" s="572">
        <f t="shared" si="7"/>
        <v>0</v>
      </c>
      <c r="V48" s="572">
        <f t="shared" si="8"/>
        <v>0</v>
      </c>
      <c r="W48" s="572"/>
      <c r="X48" s="571"/>
      <c r="Y48" s="570"/>
      <c r="Z48" s="570"/>
      <c r="AA48" s="570"/>
      <c r="AB48" s="570"/>
      <c r="AC48">
        <f t="shared" si="9"/>
        <v>0</v>
      </c>
      <c r="AD48">
        <f t="shared" si="10"/>
        <v>0</v>
      </c>
      <c r="AE48">
        <f t="shared" si="11"/>
        <v>0</v>
      </c>
    </row>
    <row r="49" spans="1:31" ht="47.25" customHeight="1" x14ac:dyDescent="0.25">
      <c r="A49" s="1216" t="s">
        <v>779</v>
      </c>
      <c r="B49" s="1216"/>
      <c r="C49" s="1216"/>
      <c r="D49" s="1216"/>
      <c r="E49" s="1216"/>
      <c r="F49" s="1216"/>
      <c r="G49" s="1216"/>
      <c r="H49" s="1216"/>
      <c r="I49" s="1216"/>
      <c r="J49" s="1216"/>
      <c r="K49" s="1194" t="s">
        <v>733</v>
      </c>
      <c r="L49" s="1195"/>
      <c r="N49" s="575" t="str">
        <f>IF('All Meals'!C54="","",'All Meals'!C54)</f>
        <v/>
      </c>
      <c r="O49" s="574"/>
      <c r="P49" s="570"/>
      <c r="Q49" s="570"/>
      <c r="R49" s="570"/>
      <c r="S49" s="573"/>
      <c r="T49" s="572">
        <f t="shared" si="6"/>
        <v>0</v>
      </c>
      <c r="U49" s="572">
        <f t="shared" si="7"/>
        <v>0</v>
      </c>
      <c r="V49" s="572">
        <f t="shared" si="8"/>
        <v>0</v>
      </c>
      <c r="W49" s="572"/>
      <c r="X49" s="571"/>
      <c r="Y49" s="570"/>
      <c r="Z49" s="570"/>
      <c r="AA49" s="570"/>
      <c r="AB49" s="570"/>
      <c r="AC49">
        <f t="shared" si="9"/>
        <v>0</v>
      </c>
      <c r="AD49">
        <f t="shared" si="10"/>
        <v>0</v>
      </c>
      <c r="AE49">
        <f t="shared" si="11"/>
        <v>0</v>
      </c>
    </row>
    <row r="50" spans="1:31" ht="47.25" customHeight="1" x14ac:dyDescent="0.25">
      <c r="A50" s="1217" t="s">
        <v>780</v>
      </c>
      <c r="B50" s="1218"/>
      <c r="C50" s="1218"/>
      <c r="D50" s="1218"/>
      <c r="E50" s="1218"/>
      <c r="F50" s="1218"/>
      <c r="G50" s="1219"/>
      <c r="H50" s="647"/>
      <c r="I50" s="647"/>
      <c r="J50" s="583">
        <f>IF(ISERROR(('Weekly Report'!G16)/SUM('Weekly Report'!G13:G17)*'Weekly Report'!G10),0,('Weekly Report'!G16)/SUM('Weekly Report'!G13:G17)*'Weekly Report'!G10)</f>
        <v>0</v>
      </c>
      <c r="K50">
        <f>J50*E56</f>
        <v>0</v>
      </c>
      <c r="L50">
        <f>K50/5</f>
        <v>0</v>
      </c>
      <c r="N50" s="575" t="str">
        <f>IF('All Meals'!C55="","",'All Meals'!C55)</f>
        <v/>
      </c>
      <c r="O50" s="574"/>
      <c r="P50" s="570"/>
      <c r="Q50" s="570"/>
      <c r="R50" s="570"/>
      <c r="S50" s="573"/>
      <c r="T50" s="572">
        <f t="shared" si="6"/>
        <v>0</v>
      </c>
      <c r="U50" s="572">
        <f t="shared" si="7"/>
        <v>0</v>
      </c>
      <c r="V50" s="572">
        <f t="shared" si="8"/>
        <v>0</v>
      </c>
      <c r="W50" s="572"/>
      <c r="X50" s="571"/>
      <c r="Y50" s="570"/>
      <c r="Z50" s="570"/>
      <c r="AA50" s="570"/>
      <c r="AB50" s="570"/>
      <c r="AC50">
        <f t="shared" si="9"/>
        <v>0</v>
      </c>
      <c r="AD50">
        <f t="shared" si="10"/>
        <v>0</v>
      </c>
      <c r="AE50">
        <f t="shared" si="11"/>
        <v>0</v>
      </c>
    </row>
    <row r="51" spans="1:31" ht="47.25" customHeight="1" x14ac:dyDescent="0.25">
      <c r="A51" s="1220" t="s">
        <v>781</v>
      </c>
      <c r="B51" s="1221"/>
      <c r="C51" s="1221"/>
      <c r="D51" s="1221"/>
      <c r="E51" s="1221"/>
      <c r="F51" s="1221"/>
      <c r="G51" s="1221"/>
      <c r="H51" s="1221"/>
      <c r="I51" s="1221"/>
      <c r="J51" s="1222"/>
      <c r="K51" s="455" t="s">
        <v>740</v>
      </c>
      <c r="L51" s="455" t="s">
        <v>741</v>
      </c>
      <c r="N51" s="575" t="str">
        <f>IF('All Meals'!C56="","",'All Meals'!C56)</f>
        <v/>
      </c>
      <c r="O51" s="574"/>
      <c r="P51" s="570"/>
      <c r="Q51" s="570"/>
      <c r="R51" s="570"/>
      <c r="S51" s="573"/>
      <c r="T51" s="572">
        <f t="shared" si="6"/>
        <v>0</v>
      </c>
      <c r="U51" s="572">
        <f t="shared" si="7"/>
        <v>0</v>
      </c>
      <c r="V51" s="572">
        <f t="shared" si="8"/>
        <v>0</v>
      </c>
      <c r="W51" s="572"/>
      <c r="X51" s="571"/>
      <c r="Y51" s="570"/>
      <c r="Z51" s="570"/>
      <c r="AA51" s="570"/>
      <c r="AB51" s="570"/>
      <c r="AC51">
        <f t="shared" si="9"/>
        <v>0</v>
      </c>
      <c r="AD51">
        <f t="shared" si="10"/>
        <v>0</v>
      </c>
      <c r="AE51">
        <f t="shared" si="11"/>
        <v>0</v>
      </c>
    </row>
    <row r="52" spans="1:31" ht="47.25" customHeight="1" x14ac:dyDescent="0.25">
      <c r="A52" s="503"/>
      <c r="B52" s="504">
        <v>4</v>
      </c>
      <c r="C52" s="505">
        <v>161.02857142857141</v>
      </c>
      <c r="D52" s="505">
        <v>0.50550000000000006</v>
      </c>
      <c r="E52" s="505">
        <v>269.75</v>
      </c>
      <c r="F52" s="1223" t="s">
        <v>782</v>
      </c>
      <c r="G52" s="1223"/>
      <c r="H52" s="1223"/>
      <c r="I52" s="1223"/>
      <c r="J52" s="1224"/>
      <c r="K52" s="455">
        <f>C56*J50</f>
        <v>0</v>
      </c>
      <c r="L52" s="455">
        <f>J50*D56</f>
        <v>0</v>
      </c>
      <c r="N52" s="575" t="str">
        <f>IF('All Meals'!C57="","",'All Meals'!C57)</f>
        <v/>
      </c>
      <c r="O52" s="574"/>
      <c r="P52" s="570"/>
      <c r="Q52" s="570"/>
      <c r="R52" s="570"/>
      <c r="S52" s="573"/>
      <c r="T52" s="572">
        <f t="shared" si="6"/>
        <v>0</v>
      </c>
      <c r="U52" s="572">
        <f t="shared" si="7"/>
        <v>0</v>
      </c>
      <c r="V52" s="572">
        <f t="shared" si="8"/>
        <v>0</v>
      </c>
      <c r="W52" s="572"/>
      <c r="X52" s="571"/>
      <c r="Y52" s="570"/>
      <c r="Z52" s="570"/>
      <c r="AA52" s="570"/>
      <c r="AB52" s="570"/>
      <c r="AC52">
        <f t="shared" si="9"/>
        <v>0</v>
      </c>
      <c r="AD52">
        <f t="shared" si="10"/>
        <v>0</v>
      </c>
      <c r="AE52">
        <f t="shared" si="11"/>
        <v>0</v>
      </c>
    </row>
    <row r="53" spans="1:31" ht="47.25" customHeight="1" x14ac:dyDescent="0.25">
      <c r="A53" s="506"/>
      <c r="B53" s="507"/>
      <c r="C53" s="505">
        <v>183.42857142857142</v>
      </c>
      <c r="D53" s="505">
        <v>1.2230000000000001</v>
      </c>
      <c r="E53" s="505"/>
      <c r="F53" s="1223" t="s">
        <v>783</v>
      </c>
      <c r="G53" s="1223"/>
      <c r="H53" s="1223"/>
      <c r="I53" s="1223"/>
      <c r="J53" s="1224"/>
      <c r="K53" s="455" t="s">
        <v>711</v>
      </c>
      <c r="L53" s="455" t="s">
        <v>712</v>
      </c>
      <c r="N53" s="575" t="str">
        <f>IF('All Meals'!C58="","",'All Meals'!C58)</f>
        <v/>
      </c>
      <c r="O53" s="574"/>
      <c r="P53" s="570"/>
      <c r="Q53" s="570"/>
      <c r="R53" s="570"/>
      <c r="S53" s="573"/>
      <c r="T53" s="572">
        <f t="shared" si="6"/>
        <v>0</v>
      </c>
      <c r="U53" s="572">
        <f t="shared" si="7"/>
        <v>0</v>
      </c>
      <c r="V53" s="572">
        <f t="shared" si="8"/>
        <v>0</v>
      </c>
      <c r="W53" s="572"/>
      <c r="X53" s="571"/>
      <c r="Y53" s="570"/>
      <c r="Z53" s="570"/>
      <c r="AA53" s="570"/>
      <c r="AB53" s="570"/>
      <c r="AC53">
        <f t="shared" si="9"/>
        <v>0</v>
      </c>
      <c r="AD53">
        <f t="shared" si="10"/>
        <v>0</v>
      </c>
      <c r="AE53">
        <f t="shared" si="11"/>
        <v>0</v>
      </c>
    </row>
    <row r="54" spans="1:31" ht="47.25" customHeight="1" x14ac:dyDescent="0.25">
      <c r="A54" s="506"/>
      <c r="B54" s="507"/>
      <c r="C54" s="505">
        <v>205.82857142857142</v>
      </c>
      <c r="D54" s="505">
        <v>1.9405000000000001</v>
      </c>
      <c r="E54" s="505"/>
      <c r="F54" s="1223" t="s">
        <v>784</v>
      </c>
      <c r="G54" s="1223"/>
      <c r="H54" s="1223"/>
      <c r="I54" s="1223"/>
      <c r="J54" s="1224"/>
      <c r="K54" s="455">
        <f>K52/5</f>
        <v>0</v>
      </c>
      <c r="L54" s="455">
        <f>L52/5</f>
        <v>0</v>
      </c>
      <c r="N54" s="575" t="str">
        <f>IF('All Meals'!C59="","",'All Meals'!C59)</f>
        <v/>
      </c>
      <c r="O54" s="574"/>
      <c r="P54" s="570"/>
      <c r="Q54" s="570"/>
      <c r="R54" s="570"/>
      <c r="S54" s="573"/>
      <c r="T54" s="572">
        <f t="shared" si="6"/>
        <v>0</v>
      </c>
      <c r="U54" s="572">
        <f t="shared" si="7"/>
        <v>0</v>
      </c>
      <c r="V54" s="572">
        <f t="shared" si="8"/>
        <v>0</v>
      </c>
      <c r="W54" s="572"/>
      <c r="X54" s="571"/>
      <c r="Y54" s="570"/>
      <c r="Z54" s="570"/>
      <c r="AA54" s="570"/>
      <c r="AB54" s="570"/>
      <c r="AC54">
        <f t="shared" si="9"/>
        <v>0</v>
      </c>
      <c r="AD54">
        <f t="shared" si="10"/>
        <v>0</v>
      </c>
      <c r="AE54">
        <f t="shared" si="11"/>
        <v>0</v>
      </c>
    </row>
    <row r="55" spans="1:31" ht="47.25" customHeight="1" x14ac:dyDescent="0.25">
      <c r="A55" s="508"/>
      <c r="B55" s="509"/>
      <c r="C55" s="509">
        <v>0</v>
      </c>
      <c r="D55" s="509">
        <v>0</v>
      </c>
      <c r="E55" s="509"/>
      <c r="F55" s="1241" t="s">
        <v>785</v>
      </c>
      <c r="G55" s="1241"/>
      <c r="H55" s="1241"/>
      <c r="I55" s="1241"/>
      <c r="J55" s="1242"/>
      <c r="N55" s="575" t="str">
        <f>IF('All Meals'!C60="","",'All Meals'!C60)</f>
        <v/>
      </c>
      <c r="O55" s="574"/>
      <c r="P55" s="570"/>
      <c r="Q55" s="570"/>
      <c r="R55" s="570"/>
      <c r="S55" s="573"/>
      <c r="T55" s="572">
        <f t="shared" si="6"/>
        <v>0</v>
      </c>
      <c r="U55" s="572">
        <f t="shared" si="7"/>
        <v>0</v>
      </c>
      <c r="V55" s="572">
        <f t="shared" si="8"/>
        <v>0</v>
      </c>
      <c r="W55" s="572"/>
      <c r="X55" s="571"/>
      <c r="Y55" s="570"/>
      <c r="Z55" s="570"/>
      <c r="AA55" s="570"/>
      <c r="AB55" s="570"/>
      <c r="AC55">
        <f t="shared" si="9"/>
        <v>0</v>
      </c>
      <c r="AD55">
        <f t="shared" si="10"/>
        <v>0</v>
      </c>
      <c r="AE55">
        <f t="shared" si="11"/>
        <v>0</v>
      </c>
    </row>
    <row r="56" spans="1:31" ht="47.25" customHeight="1" x14ac:dyDescent="0.25">
      <c r="B56" s="66"/>
      <c r="C56" s="66">
        <f>IF($B$52=1,C52,IF($B$52=2,C53,IF($B$52=3,C54,IF($B$52=4,C55,0))))</f>
        <v>0</v>
      </c>
      <c r="D56" s="66">
        <f>IF($B$52=1,D52,IF($B$52=2,D53,IF($B$52=3,D54,IF($B$52=4,D55,0))))</f>
        <v>0</v>
      </c>
      <c r="E56" s="66">
        <f>IF($B$52=1,E52,IF($B$52=2,E52,IF($B$52=3,E52,IF($B$52=4,0,0))))</f>
        <v>0</v>
      </c>
      <c r="N56" s="575" t="str">
        <f>IF('All Meals'!C61="","",'All Meals'!C61)</f>
        <v/>
      </c>
      <c r="O56" s="574"/>
      <c r="P56" s="570"/>
      <c r="Q56" s="570"/>
      <c r="R56" s="570"/>
      <c r="S56" s="573"/>
      <c r="T56" s="572">
        <f t="shared" si="6"/>
        <v>0</v>
      </c>
      <c r="U56" s="572">
        <f t="shared" si="7"/>
        <v>0</v>
      </c>
      <c r="V56" s="572">
        <f t="shared" si="8"/>
        <v>0</v>
      </c>
      <c r="W56" s="572"/>
      <c r="X56" s="571"/>
      <c r="Y56" s="570"/>
      <c r="Z56" s="570"/>
      <c r="AA56" s="570"/>
      <c r="AB56" s="570"/>
      <c r="AC56">
        <f t="shared" si="9"/>
        <v>0</v>
      </c>
      <c r="AD56">
        <f t="shared" si="10"/>
        <v>0</v>
      </c>
      <c r="AE56">
        <f t="shared" si="11"/>
        <v>0</v>
      </c>
    </row>
    <row r="57" spans="1:31" ht="47.25" customHeight="1" thickBot="1" x14ac:dyDescent="0.3">
      <c r="A57" s="1243" t="s">
        <v>786</v>
      </c>
      <c r="B57" s="1243"/>
      <c r="C57" s="1243"/>
      <c r="D57" s="1243"/>
      <c r="E57" s="1243"/>
      <c r="F57" s="1243"/>
      <c r="G57" s="1243"/>
      <c r="H57" s="1243"/>
      <c r="I57" s="1243"/>
      <c r="J57" s="1243"/>
      <c r="K57" s="1194" t="s">
        <v>733</v>
      </c>
      <c r="L57" s="1195"/>
      <c r="N57" s="1"/>
      <c r="O57" s="1"/>
    </row>
    <row r="58" spans="1:31" ht="47.25" customHeight="1" x14ac:dyDescent="0.25">
      <c r="A58" s="1244" t="s">
        <v>787</v>
      </c>
      <c r="B58" s="1245"/>
      <c r="C58" s="1245"/>
      <c r="D58" s="1245"/>
      <c r="E58" s="1245"/>
      <c r="F58" s="1245"/>
      <c r="G58" s="1246"/>
      <c r="H58" s="648"/>
      <c r="I58" s="648"/>
      <c r="J58" s="584">
        <f>IF(ISERROR(('Weekly Report'!G17)/SUM('Weekly Report'!G13:G17)*'Weekly Report'!G10),0,('Weekly Report'!G17)/SUM('Weekly Report'!G13:G17)*'Weekly Report'!G10)</f>
        <v>0</v>
      </c>
      <c r="K58">
        <f>J58*E64</f>
        <v>0</v>
      </c>
      <c r="L58">
        <f>K58/5</f>
        <v>0</v>
      </c>
      <c r="N58" s="1"/>
      <c r="O58" s="1"/>
      <c r="P58" s="1247" t="s">
        <v>788</v>
      </c>
      <c r="Q58" s="1248"/>
      <c r="R58" s="1248"/>
      <c r="S58" s="1248"/>
      <c r="T58" s="1248"/>
      <c r="U58" s="1248"/>
      <c r="V58" s="1248"/>
      <c r="W58" s="1248"/>
      <c r="X58" s="1249"/>
    </row>
    <row r="59" spans="1:31" ht="47.25" customHeight="1" x14ac:dyDescent="0.25">
      <c r="A59" s="1262" t="s">
        <v>789</v>
      </c>
      <c r="B59" s="1263"/>
      <c r="C59" s="1263"/>
      <c r="D59" s="1263"/>
      <c r="E59" s="1263"/>
      <c r="F59" s="1263"/>
      <c r="G59" s="1263"/>
      <c r="H59" s="1263"/>
      <c r="I59" s="1263"/>
      <c r="J59" s="1264"/>
      <c r="K59" s="455" t="s">
        <v>740</v>
      </c>
      <c r="L59" s="455" t="s">
        <v>741</v>
      </c>
      <c r="N59" s="1"/>
      <c r="O59" s="1"/>
      <c r="P59" s="169" t="s">
        <v>790</v>
      </c>
      <c r="Q59" s="1265" t="s">
        <v>791</v>
      </c>
      <c r="R59" s="1266"/>
      <c r="S59" s="1267" t="s">
        <v>792</v>
      </c>
      <c r="T59" s="1268"/>
      <c r="U59" s="1268"/>
      <c r="V59" s="1269"/>
      <c r="W59" s="649"/>
      <c r="X59" s="170" t="s">
        <v>793</v>
      </c>
    </row>
    <row r="60" spans="1:31" ht="47.25" customHeight="1" x14ac:dyDescent="0.25">
      <c r="A60" s="90"/>
      <c r="B60" s="510">
        <v>4</v>
      </c>
      <c r="C60" s="511">
        <v>38.18181818181818</v>
      </c>
      <c r="D60" s="511">
        <v>6.5545454545454546E-2</v>
      </c>
      <c r="E60" s="511">
        <v>85.11</v>
      </c>
      <c r="F60" s="1227" t="s">
        <v>794</v>
      </c>
      <c r="G60" s="1227"/>
      <c r="H60" s="1227"/>
      <c r="I60" s="1227"/>
      <c r="J60" s="1228"/>
      <c r="K60" s="455"/>
      <c r="L60" s="455"/>
      <c r="N60" s="1"/>
      <c r="O60" s="1"/>
      <c r="P60" s="1231" t="s">
        <v>795</v>
      </c>
      <c r="Q60" s="1233" t="s">
        <v>796</v>
      </c>
      <c r="R60" s="1234"/>
      <c r="S60" s="1235" t="s">
        <v>797</v>
      </c>
      <c r="T60" s="1236"/>
      <c r="U60" s="1236"/>
      <c r="V60" s="1236"/>
      <c r="W60" s="1237"/>
      <c r="X60" s="1225"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12"/>
      <c r="B61" s="513"/>
      <c r="C61" s="511">
        <v>65.181818181818187</v>
      </c>
      <c r="D61" s="511">
        <v>1.9397954545454545</v>
      </c>
      <c r="E61" s="511"/>
      <c r="F61" s="1227" t="s">
        <v>798</v>
      </c>
      <c r="G61" s="1227"/>
      <c r="H61" s="1227"/>
      <c r="I61" s="1227"/>
      <c r="J61" s="1228"/>
      <c r="K61" s="455">
        <f>C64*J58</f>
        <v>0</v>
      </c>
      <c r="L61" s="455">
        <f>J58*D64</f>
        <v>0</v>
      </c>
      <c r="P61" s="1270"/>
      <c r="Q61" s="1229">
        <f>ROUND(SUM(K67,P72,Y72),2)</f>
        <v>0</v>
      </c>
      <c r="R61" s="1230"/>
      <c r="S61" s="1238"/>
      <c r="T61" s="1239"/>
      <c r="U61" s="1239"/>
      <c r="V61" s="1239"/>
      <c r="W61" s="1240"/>
      <c r="X61" s="1226"/>
    </row>
    <row r="62" spans="1:31" ht="47.25" customHeight="1" x14ac:dyDescent="0.25">
      <c r="A62" s="512"/>
      <c r="B62" s="513"/>
      <c r="C62" s="511">
        <v>119.18181818181819</v>
      </c>
      <c r="D62" s="511">
        <v>5.6882954545454547</v>
      </c>
      <c r="E62" s="511"/>
      <c r="F62" s="1227" t="s">
        <v>799</v>
      </c>
      <c r="G62" s="1227"/>
      <c r="H62" s="1227"/>
      <c r="I62" s="1227"/>
      <c r="J62" s="1228"/>
      <c r="K62" s="455"/>
      <c r="L62" s="455"/>
      <c r="P62" s="1231" t="s">
        <v>800</v>
      </c>
      <c r="Q62" s="1233" t="s">
        <v>801</v>
      </c>
      <c r="R62" s="1234"/>
      <c r="S62" s="1250" t="s">
        <v>802</v>
      </c>
      <c r="T62" s="1251"/>
      <c r="U62" s="1251"/>
      <c r="V62" s="1251"/>
      <c r="W62" s="1252"/>
      <c r="X62" s="1256"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48"/>
    </row>
    <row r="63" spans="1:31" ht="47.25" customHeight="1" x14ac:dyDescent="0.25">
      <c r="A63" s="210"/>
      <c r="B63" s="514"/>
      <c r="C63" s="514">
        <v>0</v>
      </c>
      <c r="D63" s="514">
        <v>0</v>
      </c>
      <c r="E63" s="514"/>
      <c r="F63" s="1258" t="s">
        <v>803</v>
      </c>
      <c r="G63" s="1258"/>
      <c r="H63" s="1258"/>
      <c r="I63" s="1258"/>
      <c r="J63" s="1259"/>
      <c r="K63" s="455" t="s">
        <v>711</v>
      </c>
      <c r="L63" s="455" t="s">
        <v>712</v>
      </c>
      <c r="O63" s="449"/>
      <c r="P63" s="1232"/>
      <c r="Q63" s="1260">
        <f>ROUND(IF(ISERROR(SUM(L67,Q72,Z72)*9/Q61),0,SUM(L67,Q72,Z72)*9/Q61),2)</f>
        <v>0</v>
      </c>
      <c r="R63" s="1261"/>
      <c r="S63" s="1253"/>
      <c r="T63" s="1254"/>
      <c r="U63" s="1254"/>
      <c r="V63" s="1254"/>
      <c r="W63" s="1255"/>
      <c r="X63" s="1257"/>
    </row>
    <row r="64" spans="1:31" ht="33.75" customHeight="1" x14ac:dyDescent="0.25">
      <c r="B64" s="66"/>
      <c r="C64" s="66">
        <f>IF($B$60=1,C60,IF($B$60=2,C61,IF($B$60=3,C62,IF($B$60=4,C63,0))))</f>
        <v>0</v>
      </c>
      <c r="D64" s="66">
        <f>IF($B$60=1,D60,IF($B$60=2,D61,IF($B$60=3,D62,IF($B$60=4,D63,0))))</f>
        <v>0</v>
      </c>
      <c r="E64" s="66">
        <f>IF($B$60=1,E60,IF($B$60=2,E60,IF($B$60=3,E60,IF($B$60=4,0,0))))</f>
        <v>0</v>
      </c>
      <c r="G64" s="457"/>
      <c r="H64" s="457"/>
      <c r="I64" s="457"/>
      <c r="J64" s="457"/>
      <c r="K64" s="455">
        <f>K61/5</f>
        <v>0</v>
      </c>
      <c r="L64" s="455">
        <f>L61/5</f>
        <v>0</v>
      </c>
      <c r="P64" s="1271" t="s">
        <v>804</v>
      </c>
      <c r="Q64" s="1233" t="s">
        <v>796</v>
      </c>
      <c r="R64" s="1234"/>
      <c r="S64" s="1250" t="s">
        <v>805</v>
      </c>
      <c r="T64" s="1251"/>
      <c r="U64" s="1251"/>
      <c r="V64" s="1251"/>
      <c r="W64" s="1252"/>
      <c r="X64" s="1225"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272"/>
      <c r="Q65" s="1279">
        <f>ROUND(SUM(K70,S72,AB72),2)</f>
        <v>0</v>
      </c>
      <c r="R65" s="1280"/>
      <c r="S65" s="1276"/>
      <c r="T65" s="1277"/>
      <c r="U65" s="1277"/>
      <c r="V65" s="1277"/>
      <c r="W65" s="1278"/>
      <c r="X65" s="1226"/>
    </row>
    <row r="66" spans="1:28" ht="22.5" hidden="1" customHeight="1" x14ac:dyDescent="0.25">
      <c r="G66" s="1281" t="s">
        <v>806</v>
      </c>
      <c r="H66" s="1281"/>
      <c r="I66" s="1281"/>
      <c r="J66" s="1281"/>
      <c r="Q66">
        <v>600</v>
      </c>
      <c r="R66">
        <v>700</v>
      </c>
      <c r="S66">
        <v>575</v>
      </c>
      <c r="T66">
        <v>725</v>
      </c>
      <c r="V66">
        <v>1225</v>
      </c>
    </row>
    <row r="67" spans="1:28" ht="15" hidden="1" customHeight="1" x14ac:dyDescent="0.25">
      <c r="K67" s="455">
        <f>SUM(K11,K20,K30,K38,K46,K54,K64)</f>
        <v>0</v>
      </c>
      <c r="L67" s="455">
        <f>SUM(L11,L20,L30,L38,L46,L54,L64)</f>
        <v>0</v>
      </c>
      <c r="S67">
        <f>SUM(S8:S56)</f>
        <v>0</v>
      </c>
      <c r="Y67">
        <f>SUM(Y8:Y56)</f>
        <v>0</v>
      </c>
      <c r="Z67">
        <f>SUM(Z8:Z56)</f>
        <v>0</v>
      </c>
      <c r="AB67">
        <f>SUM(AB8:AB56)</f>
        <v>0</v>
      </c>
    </row>
    <row r="68" spans="1:28" ht="15" hidden="1" customHeight="1" x14ac:dyDescent="0.25">
      <c r="P68" t="s">
        <v>807</v>
      </c>
      <c r="Q68" t="s">
        <v>808</v>
      </c>
      <c r="S68" t="s">
        <v>809</v>
      </c>
      <c r="Y68" t="s">
        <v>696</v>
      </c>
      <c r="Z68" t="s">
        <v>808</v>
      </c>
      <c r="AB68" t="s">
        <v>809</v>
      </c>
    </row>
    <row r="69" spans="1:28" ht="15" hidden="1" customHeight="1" x14ac:dyDescent="0.25">
      <c r="J69" t="s">
        <v>810</v>
      </c>
      <c r="K69" s="455">
        <f>SUM(L13,L21,L26,L34,L42,L50,L58)</f>
        <v>0</v>
      </c>
      <c r="P69" t="s">
        <v>811</v>
      </c>
      <c r="Q69" t="s">
        <v>812</v>
      </c>
      <c r="Y69" t="s">
        <v>811</v>
      </c>
      <c r="Z69" t="s">
        <v>812</v>
      </c>
    </row>
    <row r="70" spans="1:28" ht="15" hidden="1" customHeight="1" x14ac:dyDescent="0.25">
      <c r="J70" t="s">
        <v>813</v>
      </c>
      <c r="K70" s="455">
        <f>K69+L84</f>
        <v>0</v>
      </c>
      <c r="P70">
        <f>SUM(T8:T56)</f>
        <v>0</v>
      </c>
      <c r="Q70">
        <f>SUM(U8:U56)</f>
        <v>0</v>
      </c>
      <c r="Y70">
        <f>SUM(AC8:AC56)</f>
        <v>0</v>
      </c>
      <c r="Z70">
        <f>SUM(AD8:AD56)</f>
        <v>0</v>
      </c>
    </row>
    <row r="71" spans="1:28" ht="15" hidden="1" customHeight="1" x14ac:dyDescent="0.25">
      <c r="J71" t="s">
        <v>814</v>
      </c>
      <c r="K71" s="1">
        <f>'Weekly Report'!G10</f>
        <v>0</v>
      </c>
      <c r="P71" t="s">
        <v>815</v>
      </c>
      <c r="Q71" t="s">
        <v>816</v>
      </c>
      <c r="R71" t="s">
        <v>817</v>
      </c>
      <c r="S71" t="s">
        <v>818</v>
      </c>
      <c r="Y71" t="s">
        <v>815</v>
      </c>
      <c r="Z71" t="s">
        <v>816</v>
      </c>
      <c r="AA71" t="s">
        <v>819</v>
      </c>
      <c r="AB71" t="s">
        <v>818</v>
      </c>
    </row>
    <row r="72" spans="1:28" ht="15" hidden="1" customHeight="1" x14ac:dyDescent="0.25">
      <c r="J72" t="s">
        <v>820</v>
      </c>
      <c r="K72" s="1">
        <f>'Weekly Report'!G16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285" t="s">
        <v>417</v>
      </c>
      <c r="Q73" s="1285"/>
      <c r="R73" s="1285"/>
      <c r="S73" s="1285"/>
      <c r="T73" s="1285"/>
      <c r="U73" s="1285"/>
      <c r="V73" s="1285"/>
      <c r="W73" s="1285"/>
      <c r="X73" s="1285"/>
    </row>
    <row r="74" spans="1:28" ht="34.5" customHeight="1" thickBot="1" x14ac:dyDescent="0.3">
      <c r="A74" s="1286" t="s">
        <v>821</v>
      </c>
      <c r="B74" s="1287"/>
      <c r="C74" s="1287"/>
      <c r="D74" s="1287"/>
      <c r="E74" s="1287"/>
      <c r="F74" s="1287"/>
      <c r="G74" s="1287"/>
      <c r="H74" s="1287"/>
      <c r="I74" s="1287"/>
      <c r="J74" s="1288"/>
      <c r="K74" s="595"/>
      <c r="P74" s="1285"/>
      <c r="Q74" s="1285"/>
      <c r="R74" s="1285"/>
      <c r="S74" s="1285"/>
      <c r="T74" s="1285"/>
      <c r="U74" s="1285"/>
      <c r="V74" s="1285"/>
      <c r="W74" s="1285"/>
      <c r="X74" s="1285"/>
    </row>
    <row r="75" spans="1:28" ht="32.25" customHeight="1" thickTop="1" x14ac:dyDescent="0.25">
      <c r="A75" s="1289" t="s">
        <v>822</v>
      </c>
      <c r="B75" s="1290"/>
      <c r="C75" s="1290"/>
      <c r="D75" s="1290"/>
      <c r="E75" s="1290"/>
      <c r="F75" s="1290"/>
      <c r="G75" s="1290"/>
      <c r="H75" s="1290"/>
      <c r="I75" s="1290"/>
      <c r="J75" s="1291"/>
      <c r="K75" s="596"/>
      <c r="P75" s="1007"/>
      <c r="Q75" s="1008"/>
      <c r="R75" s="1008"/>
      <c r="S75" s="1008"/>
      <c r="T75" s="1008"/>
      <c r="U75" s="1008"/>
      <c r="V75" s="1008"/>
      <c r="W75" s="1008"/>
      <c r="X75" s="1009"/>
    </row>
    <row r="76" spans="1:28" x14ac:dyDescent="0.25">
      <c r="A76" s="1292" t="s">
        <v>823</v>
      </c>
      <c r="B76" s="1292"/>
      <c r="C76" s="1292"/>
      <c r="D76" s="1292"/>
      <c r="E76" s="1292"/>
      <c r="F76" s="1292"/>
      <c r="G76" s="651" t="s">
        <v>824</v>
      </c>
      <c r="H76" s="651"/>
      <c r="I76" s="651"/>
      <c r="J76" s="651" t="s">
        <v>825</v>
      </c>
      <c r="K76" s="21" t="s">
        <v>826</v>
      </c>
      <c r="P76" s="1010"/>
      <c r="Q76" s="813"/>
      <c r="R76" s="813"/>
      <c r="S76" s="813"/>
      <c r="T76" s="813"/>
      <c r="U76" s="813"/>
      <c r="V76" s="813"/>
      <c r="W76" s="813"/>
      <c r="X76" s="1011"/>
    </row>
    <row r="77" spans="1:28" ht="30.75" customHeight="1" x14ac:dyDescent="0.25">
      <c r="A77" s="1293" t="s">
        <v>827</v>
      </c>
      <c r="B77" s="1294"/>
      <c r="C77" s="1294"/>
      <c r="D77" s="1294"/>
      <c r="E77" s="1294"/>
      <c r="F77" s="1295"/>
      <c r="G77" s="597"/>
      <c r="H77" s="597"/>
      <c r="I77" s="597"/>
      <c r="J77" s="597"/>
      <c r="K77" s="77" t="b">
        <v>0</v>
      </c>
      <c r="L77" s="600">
        <f>IF(K77=TRUE,K71*140,0)</f>
        <v>0</v>
      </c>
      <c r="P77" s="1010"/>
      <c r="Q77" s="813"/>
      <c r="R77" s="813"/>
      <c r="S77" s="813"/>
      <c r="T77" s="813"/>
      <c r="U77" s="813"/>
      <c r="V77" s="813"/>
      <c r="W77" s="813"/>
      <c r="X77" s="1011"/>
    </row>
    <row r="78" spans="1:28" ht="49.5" customHeight="1" x14ac:dyDescent="0.25">
      <c r="A78" s="1293" t="s">
        <v>828</v>
      </c>
      <c r="B78" s="1294"/>
      <c r="C78" s="1294"/>
      <c r="D78" s="1294"/>
      <c r="E78" s="1294"/>
      <c r="F78" s="1295"/>
      <c r="G78" s="597"/>
      <c r="H78" s="597"/>
      <c r="I78" s="597"/>
      <c r="J78" s="597"/>
      <c r="K78" s="77" t="b">
        <v>0</v>
      </c>
      <c r="L78" s="600">
        <f>IF(K78=TRUE,K72*110,0)</f>
        <v>0</v>
      </c>
      <c r="P78" s="1010"/>
      <c r="Q78" s="813"/>
      <c r="R78" s="813"/>
      <c r="S78" s="813"/>
      <c r="T78" s="813"/>
      <c r="U78" s="813"/>
      <c r="V78" s="813"/>
      <c r="W78" s="813"/>
      <c r="X78" s="1011"/>
    </row>
    <row r="79" spans="1:28" ht="36" customHeight="1" x14ac:dyDescent="0.25">
      <c r="A79" s="1274" t="s">
        <v>829</v>
      </c>
      <c r="B79" s="1274"/>
      <c r="C79" s="1274"/>
      <c r="D79" s="1274"/>
      <c r="E79" s="1274"/>
      <c r="F79" s="1274"/>
      <c r="G79" s="597"/>
      <c r="H79" s="597"/>
      <c r="I79" s="597"/>
      <c r="J79" s="597"/>
      <c r="K79" s="77" t="b">
        <v>0</v>
      </c>
      <c r="L79" s="600">
        <f>IF(K79=TRUE,K71*30,0)</f>
        <v>0</v>
      </c>
      <c r="P79" s="1010"/>
      <c r="Q79" s="813"/>
      <c r="R79" s="813"/>
      <c r="S79" s="813"/>
      <c r="T79" s="813"/>
      <c r="U79" s="813"/>
      <c r="V79" s="813"/>
      <c r="W79" s="813"/>
      <c r="X79" s="1011"/>
    </row>
    <row r="80" spans="1:28" ht="33.75" customHeight="1" x14ac:dyDescent="0.25">
      <c r="A80" s="1274" t="s">
        <v>830</v>
      </c>
      <c r="B80" s="1274"/>
      <c r="C80" s="1274"/>
      <c r="D80" s="1274"/>
      <c r="E80" s="1274"/>
      <c r="F80" s="1274"/>
      <c r="G80" s="597"/>
      <c r="H80" s="597"/>
      <c r="I80" s="597"/>
      <c r="J80" s="597"/>
      <c r="K80" s="77" t="b">
        <v>0</v>
      </c>
      <c r="L80" s="600">
        <f>IF(K80=TRUE,K71*30,0)</f>
        <v>0</v>
      </c>
      <c r="P80" s="1010"/>
      <c r="Q80" s="813"/>
      <c r="R80" s="813"/>
      <c r="S80" s="813"/>
      <c r="T80" s="813"/>
      <c r="U80" s="813"/>
      <c r="V80" s="813"/>
      <c r="W80" s="813"/>
      <c r="X80" s="1011"/>
    </row>
    <row r="81" spans="1:24" ht="30.75" customHeight="1" x14ac:dyDescent="0.25">
      <c r="A81" s="1296" t="s">
        <v>831</v>
      </c>
      <c r="B81" s="1296"/>
      <c r="C81" s="1296"/>
      <c r="D81" s="1296"/>
      <c r="E81" s="1296"/>
      <c r="F81" s="1296"/>
      <c r="G81" s="1296"/>
      <c r="H81" s="1296"/>
      <c r="I81" s="1296"/>
      <c r="J81" s="1296"/>
      <c r="K81" s="21"/>
      <c r="P81" s="1010"/>
      <c r="Q81" s="813"/>
      <c r="R81" s="813"/>
      <c r="S81" s="813"/>
      <c r="T81" s="813"/>
      <c r="U81" s="813"/>
      <c r="V81" s="813"/>
      <c r="W81" s="813"/>
      <c r="X81" s="1011"/>
    </row>
    <row r="82" spans="1:24" ht="45" customHeight="1" x14ac:dyDescent="0.25">
      <c r="A82" s="1273" t="s">
        <v>823</v>
      </c>
      <c r="B82" s="1273"/>
      <c r="C82" s="1273"/>
      <c r="D82" s="1273"/>
      <c r="E82" s="1273"/>
      <c r="F82" s="1273"/>
      <c r="G82" s="650" t="s">
        <v>832</v>
      </c>
      <c r="H82" s="598"/>
      <c r="I82" s="598"/>
      <c r="J82" s="650" t="s">
        <v>833</v>
      </c>
      <c r="K82" s="21"/>
      <c r="P82" s="1010"/>
      <c r="Q82" s="813"/>
      <c r="R82" s="813"/>
      <c r="S82" s="813"/>
      <c r="T82" s="813"/>
      <c r="U82" s="813"/>
      <c r="V82" s="813"/>
      <c r="W82" s="813"/>
      <c r="X82" s="1011"/>
    </row>
    <row r="83" spans="1:24" ht="27.75" customHeight="1" x14ac:dyDescent="0.25">
      <c r="A83" s="1274" t="s">
        <v>834</v>
      </c>
      <c r="B83" s="1274"/>
      <c r="C83" s="1274"/>
      <c r="D83" s="1274"/>
      <c r="E83" s="1274"/>
      <c r="F83" s="1274"/>
      <c r="G83" s="597"/>
      <c r="H83" s="597"/>
      <c r="I83" s="597"/>
      <c r="J83" s="599"/>
      <c r="K83" s="77" t="b">
        <v>0</v>
      </c>
      <c r="L83" s="600">
        <f>IF(K83=TRUE,K71*30,0)</f>
        <v>0</v>
      </c>
      <c r="P83" s="1010"/>
      <c r="Q83" s="813"/>
      <c r="R83" s="813"/>
      <c r="S83" s="813"/>
      <c r="T83" s="813"/>
      <c r="U83" s="813"/>
      <c r="V83" s="813"/>
      <c r="W83" s="813"/>
      <c r="X83" s="1011"/>
    </row>
    <row r="84" spans="1:24" hidden="1" x14ac:dyDescent="0.25">
      <c r="A84" s="1275" t="s">
        <v>835</v>
      </c>
      <c r="B84" s="1275"/>
      <c r="C84" s="1275"/>
      <c r="D84" s="1275"/>
      <c r="E84" s="1275"/>
      <c r="F84" s="1275"/>
      <c r="G84" s="1275"/>
      <c r="H84" s="1275"/>
      <c r="I84" s="1275"/>
      <c r="J84" s="1275"/>
      <c r="K84" s="1275"/>
      <c r="L84" s="1">
        <f>SUM(L77:L83)/5</f>
        <v>0</v>
      </c>
      <c r="P84" s="1010"/>
      <c r="Q84" s="813"/>
      <c r="R84" s="813"/>
      <c r="S84" s="813"/>
      <c r="T84" s="813"/>
      <c r="U84" s="813"/>
      <c r="V84" s="813"/>
      <c r="W84" s="813"/>
      <c r="X84" s="1011"/>
    </row>
    <row r="85" spans="1:24" x14ac:dyDescent="0.25">
      <c r="P85" s="1010"/>
      <c r="Q85" s="813"/>
      <c r="R85" s="813"/>
      <c r="S85" s="813"/>
      <c r="T85" s="813"/>
      <c r="U85" s="813"/>
      <c r="V85" s="813"/>
      <c r="W85" s="813"/>
      <c r="X85" s="1011"/>
    </row>
    <row r="86" spans="1:24" ht="15.75" thickBot="1" x14ac:dyDescent="0.3">
      <c r="P86" s="1010"/>
      <c r="Q86" s="813"/>
      <c r="R86" s="813"/>
      <c r="S86" s="813"/>
      <c r="T86" s="813"/>
      <c r="U86" s="813"/>
      <c r="V86" s="813"/>
      <c r="W86" s="813"/>
      <c r="X86" s="1011"/>
    </row>
    <row r="87" spans="1:24" ht="62.25" customHeight="1" thickBot="1" x14ac:dyDescent="0.3">
      <c r="A87" s="1282" t="s">
        <v>836</v>
      </c>
      <c r="B87" s="1283"/>
      <c r="C87" s="1283"/>
      <c r="D87" s="1283"/>
      <c r="E87" s="1283"/>
      <c r="F87" s="1283"/>
      <c r="G87" s="1283"/>
      <c r="H87" s="1283"/>
      <c r="I87" s="1283"/>
      <c r="J87" s="1284"/>
      <c r="P87" s="1010"/>
      <c r="Q87" s="813"/>
      <c r="R87" s="813"/>
      <c r="S87" s="813"/>
      <c r="T87" s="813"/>
      <c r="U87" s="813"/>
      <c r="V87" s="813"/>
      <c r="W87" s="813"/>
      <c r="X87" s="1011"/>
    </row>
    <row r="88" spans="1:24" x14ac:dyDescent="0.25">
      <c r="P88" s="1010"/>
      <c r="Q88" s="813"/>
      <c r="R88" s="813"/>
      <c r="S88" s="813"/>
      <c r="T88" s="813"/>
      <c r="U88" s="813"/>
      <c r="V88" s="813"/>
      <c r="W88" s="813"/>
      <c r="X88" s="1011"/>
    </row>
    <row r="89" spans="1:24" x14ac:dyDescent="0.25">
      <c r="P89" s="1010"/>
      <c r="Q89" s="813"/>
      <c r="R89" s="813"/>
      <c r="S89" s="813"/>
      <c r="T89" s="813"/>
      <c r="U89" s="813"/>
      <c r="V89" s="813"/>
      <c r="W89" s="813"/>
      <c r="X89" s="1011"/>
    </row>
    <row r="90" spans="1:24" x14ac:dyDescent="0.25">
      <c r="P90" s="1010"/>
      <c r="Q90" s="813"/>
      <c r="R90" s="813"/>
      <c r="S90" s="813"/>
      <c r="T90" s="813"/>
      <c r="U90" s="813"/>
      <c r="V90" s="813"/>
      <c r="W90" s="813"/>
      <c r="X90" s="1011"/>
    </row>
    <row r="91" spans="1:24" x14ac:dyDescent="0.25">
      <c r="P91" s="1010"/>
      <c r="Q91" s="813"/>
      <c r="R91" s="813"/>
      <c r="S91" s="813"/>
      <c r="T91" s="813"/>
      <c r="U91" s="813"/>
      <c r="V91" s="813"/>
      <c r="W91" s="813"/>
      <c r="X91" s="1011"/>
    </row>
    <row r="92" spans="1:24" x14ac:dyDescent="0.25">
      <c r="P92" s="1010"/>
      <c r="Q92" s="813"/>
      <c r="R92" s="813"/>
      <c r="S92" s="813"/>
      <c r="T92" s="813"/>
      <c r="U92" s="813"/>
      <c r="V92" s="813"/>
      <c r="W92" s="813"/>
      <c r="X92" s="1011"/>
    </row>
    <row r="93" spans="1:24" x14ac:dyDescent="0.25">
      <c r="P93" s="1010"/>
      <c r="Q93" s="813"/>
      <c r="R93" s="813"/>
      <c r="S93" s="813"/>
      <c r="T93" s="813"/>
      <c r="U93" s="813"/>
      <c r="V93" s="813"/>
      <c r="W93" s="813"/>
      <c r="X93" s="1011"/>
    </row>
    <row r="94" spans="1:24" x14ac:dyDescent="0.25">
      <c r="P94" s="1010"/>
      <c r="Q94" s="813"/>
      <c r="R94" s="813"/>
      <c r="S94" s="813"/>
      <c r="T94" s="813"/>
      <c r="U94" s="813"/>
      <c r="V94" s="813"/>
      <c r="W94" s="813"/>
      <c r="X94" s="1011"/>
    </row>
    <row r="95" spans="1:24" x14ac:dyDescent="0.25">
      <c r="P95" s="1010"/>
      <c r="Q95" s="813"/>
      <c r="R95" s="813"/>
      <c r="S95" s="813"/>
      <c r="T95" s="813"/>
      <c r="U95" s="813"/>
      <c r="V95" s="813"/>
      <c r="W95" s="813"/>
      <c r="X95" s="1011"/>
    </row>
    <row r="96" spans="1:24" x14ac:dyDescent="0.25">
      <c r="P96" s="1010"/>
      <c r="Q96" s="813"/>
      <c r="R96" s="813"/>
      <c r="S96" s="813"/>
      <c r="T96" s="813"/>
      <c r="U96" s="813"/>
      <c r="V96" s="813"/>
      <c r="W96" s="813"/>
      <c r="X96" s="1011"/>
    </row>
    <row r="97" spans="16:24" x14ac:dyDescent="0.25">
      <c r="P97" s="1010"/>
      <c r="Q97" s="813"/>
      <c r="R97" s="813"/>
      <c r="S97" s="813"/>
      <c r="T97" s="813"/>
      <c r="U97" s="813"/>
      <c r="V97" s="813"/>
      <c r="W97" s="813"/>
      <c r="X97" s="1011"/>
    </row>
    <row r="98" spans="16:24" x14ac:dyDescent="0.25">
      <c r="P98" s="1010"/>
      <c r="Q98" s="813"/>
      <c r="R98" s="813"/>
      <c r="S98" s="813"/>
      <c r="T98" s="813"/>
      <c r="U98" s="813"/>
      <c r="V98" s="813"/>
      <c r="W98" s="813"/>
      <c r="X98" s="1011"/>
    </row>
    <row r="99" spans="16:24" x14ac:dyDescent="0.25">
      <c r="P99" s="1010"/>
      <c r="Q99" s="813"/>
      <c r="R99" s="813"/>
      <c r="S99" s="813"/>
      <c r="T99" s="813"/>
      <c r="U99" s="813"/>
      <c r="V99" s="813"/>
      <c r="W99" s="813"/>
      <c r="X99" s="1011"/>
    </row>
    <row r="100" spans="16:24" x14ac:dyDescent="0.25">
      <c r="P100" s="1010"/>
      <c r="Q100" s="813"/>
      <c r="R100" s="813"/>
      <c r="S100" s="813"/>
      <c r="T100" s="813"/>
      <c r="U100" s="813"/>
      <c r="V100" s="813"/>
      <c r="W100" s="813"/>
      <c r="X100" s="1011"/>
    </row>
    <row r="101" spans="16:24" x14ac:dyDescent="0.25">
      <c r="P101" s="1010"/>
      <c r="Q101" s="813"/>
      <c r="R101" s="813"/>
      <c r="S101" s="813"/>
      <c r="T101" s="813"/>
      <c r="U101" s="813"/>
      <c r="V101" s="813"/>
      <c r="W101" s="813"/>
      <c r="X101" s="1011"/>
    </row>
    <row r="102" spans="16:24" x14ac:dyDescent="0.25">
      <c r="P102" s="1010"/>
      <c r="Q102" s="813"/>
      <c r="R102" s="813"/>
      <c r="S102" s="813"/>
      <c r="T102" s="813"/>
      <c r="U102" s="813"/>
      <c r="V102" s="813"/>
      <c r="W102" s="813"/>
      <c r="X102" s="1011"/>
    </row>
    <row r="103" spans="16:24" x14ac:dyDescent="0.25">
      <c r="P103" s="1010"/>
      <c r="Q103" s="813"/>
      <c r="R103" s="813"/>
      <c r="S103" s="813"/>
      <c r="T103" s="813"/>
      <c r="U103" s="813"/>
      <c r="V103" s="813"/>
      <c r="W103" s="813"/>
      <c r="X103" s="1011"/>
    </row>
    <row r="104" spans="16:24" ht="15.75" thickBot="1" x14ac:dyDescent="0.3">
      <c r="P104" s="1012"/>
      <c r="Q104" s="1013"/>
      <c r="R104" s="1013"/>
      <c r="S104" s="1013"/>
      <c r="T104" s="1013"/>
      <c r="U104" s="1013"/>
      <c r="V104" s="1013"/>
      <c r="W104" s="1013"/>
      <c r="X104" s="1014"/>
    </row>
    <row r="105" spans="16:24" ht="15.75" thickTop="1" x14ac:dyDescent="0.25"/>
  </sheetData>
  <sheetProtection algorithmName="SHA-512" hashValue="Fqh09J0IE6zGIUQLgTURUzSqiX+ZZ9XlIlznnrgpgbMdCSzIY1lynzDmUrB7+TXgrQX2kXlOY2O+aQx6PzM8XA==" saltValue="kPkLWUixvW5guNNHGjWZQw==" spinCount="100000" sheet="1"/>
  <mergeCells count="166">
    <mergeCell ref="A87:J87"/>
    <mergeCell ref="P73:X74"/>
    <mergeCell ref="A74:J74"/>
    <mergeCell ref="A75:J75"/>
    <mergeCell ref="P75:X104"/>
    <mergeCell ref="A76:F76"/>
    <mergeCell ref="A77:F77"/>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F45:J45"/>
    <mergeCell ref="F46:J46"/>
    <mergeCell ref="F47:J47"/>
    <mergeCell ref="A49:J49"/>
    <mergeCell ref="K49:L49"/>
    <mergeCell ref="A50:G50"/>
    <mergeCell ref="A51:J51"/>
    <mergeCell ref="F52:J52"/>
    <mergeCell ref="F53:J53"/>
    <mergeCell ref="AH39:AM39"/>
    <mergeCell ref="AN39:AP39"/>
    <mergeCell ref="AQ39:AR39"/>
    <mergeCell ref="A41:J41"/>
    <mergeCell ref="K41:L41"/>
    <mergeCell ref="A42:G42"/>
    <mergeCell ref="A43:J43"/>
    <mergeCell ref="F44:J44"/>
    <mergeCell ref="AG40:AV40"/>
    <mergeCell ref="AH36:AM36"/>
    <mergeCell ref="AN36:AP36"/>
    <mergeCell ref="AQ36:AR36"/>
    <mergeCell ref="AH37:AM37"/>
    <mergeCell ref="AN37:AP37"/>
    <mergeCell ref="AQ37:AR37"/>
    <mergeCell ref="AH38:AM38"/>
    <mergeCell ref="AN38:AP38"/>
    <mergeCell ref="AQ38:AR38"/>
    <mergeCell ref="A34:G34"/>
    <mergeCell ref="AH34:AM34"/>
    <mergeCell ref="AN34:AP34"/>
    <mergeCell ref="AQ34:AR34"/>
    <mergeCell ref="A35:F35"/>
    <mergeCell ref="G35:J35"/>
    <mergeCell ref="AH35:AM35"/>
    <mergeCell ref="AN35:AP35"/>
    <mergeCell ref="AQ35:AR35"/>
    <mergeCell ref="F31:J31"/>
    <mergeCell ref="AH31:AM31"/>
    <mergeCell ref="AN31:AP31"/>
    <mergeCell ref="AQ31:AR31"/>
    <mergeCell ref="AH32:AM32"/>
    <mergeCell ref="AN32:AP32"/>
    <mergeCell ref="AQ32:AR32"/>
    <mergeCell ref="A33:J33"/>
    <mergeCell ref="K33:L33"/>
    <mergeCell ref="AH33:AM33"/>
    <mergeCell ref="AN33:AP33"/>
    <mergeCell ref="AQ33:AR33"/>
    <mergeCell ref="F28:J28"/>
    <mergeCell ref="AH28:AM28"/>
    <mergeCell ref="AN28:AP28"/>
    <mergeCell ref="AQ28:AR28"/>
    <mergeCell ref="F29:J29"/>
    <mergeCell ref="AH29:AM29"/>
    <mergeCell ref="AN29:AP29"/>
    <mergeCell ref="AQ29:AR29"/>
    <mergeCell ref="F30:J30"/>
    <mergeCell ref="AH30:AM30"/>
    <mergeCell ref="AN30:AP30"/>
    <mergeCell ref="AQ30:AR30"/>
    <mergeCell ref="F21:J21"/>
    <mergeCell ref="AG22:AV22"/>
    <mergeCell ref="K24:L24"/>
    <mergeCell ref="A25:J25"/>
    <mergeCell ref="A26:G26"/>
    <mergeCell ref="AH26:AU26"/>
    <mergeCell ref="A27:J27"/>
    <mergeCell ref="AH27:AM27"/>
    <mergeCell ref="AN27:AP27"/>
    <mergeCell ref="AQ27:AR27"/>
    <mergeCell ref="A23:J23"/>
    <mergeCell ref="A24:J24"/>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1:AB1"/>
    <mergeCell ref="A2:M2"/>
    <mergeCell ref="N2:Q2"/>
    <mergeCell ref="X2:Y2"/>
    <mergeCell ref="Z2:AC2"/>
    <mergeCell ref="A3:J3"/>
    <mergeCell ref="N3:S3"/>
    <mergeCell ref="X3:AB3"/>
    <mergeCell ref="A4:J6"/>
    <mergeCell ref="N4:S4"/>
    <mergeCell ref="X4:AB4"/>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custom" allowBlank="1" showInputMessage="1" showErrorMessage="1" sqref="B10:B12" xr:uid="{00000000-0002-0000-0F00-000000000000}">
      <formula1>IF(AND(B10=TRUE,B11=TRUE),1,IF(AND(B10=TRUE,B12=TRUE),1,IF(AND(B11=TRUE,B12=TRUE),1,0)))=1</formula1>
    </dataValidation>
    <dataValidation type="custom" operator="equal" allowBlank="1" showInputMessage="1" showErrorMessage="1" error="Please only check one box!" promptTitle="Only check 1 box!" sqref="B13" xr:uid="{00000000-0002-0000-0F00-000001000000}">
      <formula1>B13=1</formula1>
    </dataValidation>
    <dataValidation type="decimal" allowBlank="1" showInputMessage="1" showErrorMessage="1" sqref="P7:S7" xr:uid="{00000000-0002-0000-0F00-000002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F00-000003000000}">
      <formula1>0</formula1>
      <formula2>1000000</formula2>
    </dataValidation>
    <dataValidation type="decimal" allowBlank="1" showInputMessage="1" showErrorMessage="1" errorTitle="Numbers only" error="Only enter the number of calories, saturated fat, and servings. DO NOT inlcude kcal or g." sqref="Y7:AB56" xr:uid="{00000000-0002-0000-0F00-000004000000}">
      <formula1>0</formula1>
      <formula2>1000000</formula2>
    </dataValidation>
  </dataValidations>
  <hyperlinks>
    <hyperlink ref="Z2:AC2" location="'Simplified Nutrient Assessment'!P58" display="Go to Results" xr:uid="{00000000-0004-0000-0F00-000000000000}"/>
    <hyperlink ref="AG22:AU22" location="'Simplified Nutrient Assessment'!A1" display="Go Back to Assessement" xr:uid="{00000000-0004-0000-0F00-000001000000}"/>
    <hyperlink ref="X2:Y2" location="'Simplified Nutrient Assessment'!AH26" display="Click here to go to the calories, saturated fat, and sodium table for commonly used condiments" xr:uid="{00000000-0004-0000-0F00-000002000000}"/>
    <hyperlink ref="AG40:AS40" location="'Simplified Nutrient Assessment'!A1" display="Go Back to Assessement" xr:uid="{00000000-0004-0000-0F00-000003000000}"/>
    <hyperlink ref="N2:Q2" location="'Simplified Nutrient Assessment'!AQ6" display="Click here to go to Optional Serving Size and Fraction Calculators" xr:uid="{00000000-0004-0000-0F00-000004000000}"/>
    <hyperlink ref="A7:J7" location="'Nutrient Instructions'!A31" display="Fruit (cups)" xr:uid="{00000000-0004-0000-0F00-000005000000}"/>
    <hyperlink ref="A15:J15" location="'Nutrient Instructions'!A47" display="Milk (cups)" xr:uid="{00000000-0004-0000-0F00-000006000000}"/>
    <hyperlink ref="A25:J25" location="'Nutrient Instructions'!A60" display="Dark Green Vegetables (cups)" xr:uid="{00000000-0004-0000-0F00-000007000000}"/>
    <hyperlink ref="A33:J33" location="'Nutrient Instructions'!A60" display="Red/orange Vegetables (cups)" xr:uid="{00000000-0004-0000-0F00-000008000000}"/>
    <hyperlink ref="A41:J41" location="'Nutrient Instructions'!A60" display="Beans/peas (legumes) (cups)" xr:uid="{00000000-0004-0000-0F00-000009000000}"/>
    <hyperlink ref="A49:J49" location="'Nutrient Instructions'!A60" display="Starchy Vegetables (cups)" xr:uid="{00000000-0004-0000-0F00-00000A000000}"/>
    <hyperlink ref="A57:J57" location="'Nutrient Instructions'!A60" display="Other Vegetables (cups)" xr:uid="{00000000-0004-0000-0F00-00000B000000}"/>
    <hyperlink ref="N3:S3" location="'Nutrient Instructions'!A76" display="Main Dish Simplified Nutrient Data Entry" xr:uid="{00000000-0004-0000-0F00-00000C000000}"/>
    <hyperlink ref="X3:AB3" location="'Nutrient Instructions'!A93" display="Other items: Sides, Desserts, Condiments Nutrient Data Entry" xr:uid="{00000000-0004-0000-0F00-00000D000000}"/>
    <hyperlink ref="P58:X58" location="'Nutrient Instructions'!A117" display="Daily Amounts Based on the Average for a 5-day week" xr:uid="{00000000-0004-0000-0F00-00000E000000}"/>
    <hyperlink ref="A2:M2" location="'Nutrient Instructions'!A1" display="Go to Instructions" xr:uid="{00000000-0004-0000-0F00-00000F000000}"/>
    <hyperlink ref="A3:J3" location="'Nutrient Instructions'!A29" display="Fruit, Milk, and Vegetable Subgroup Nutrient Assessment" xr:uid="{00000000-0004-0000-0F00-000010000000}"/>
    <hyperlink ref="A23:J23" location="'Nutrient Instructions'!A60" display="'Nutrient Instructions'!A60" xr:uid="{1A6F742A-E602-4CE5-B212-662A09707D64}"/>
    <hyperlink ref="A74:J74" location="'Nutrient Instructions'!A110" display="Vegetable Sodium Assessment Questions" xr:uid="{D95621D5-BD56-4863-B341-08DF00368398}"/>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1745" r:id="rId5" name="Option Button 1">
              <controlPr defaultSize="0" autoFill="0" autoLine="0" autoPict="0">
                <anchor moveWithCells="1">
                  <from>
                    <xdr:col>0</xdr:col>
                    <xdr:colOff>504825</xdr:colOff>
                    <xdr:row>9</xdr:row>
                    <xdr:rowOff>104775</xdr:rowOff>
                  </from>
                  <to>
                    <xdr:col>0</xdr:col>
                    <xdr:colOff>819150</xdr:colOff>
                    <xdr:row>9</xdr:row>
                    <xdr:rowOff>323850</xdr:rowOff>
                  </to>
                </anchor>
              </controlPr>
            </control>
          </mc:Choice>
        </mc:AlternateContent>
        <mc:AlternateContent xmlns:mc="http://schemas.openxmlformats.org/markup-compatibility/2006">
          <mc:Choice Requires="x14">
            <control shapeId="31746" r:id="rId6" name="Option Button 2">
              <controlPr defaultSize="0" autoFill="0" autoLine="0" autoPict="0">
                <anchor moveWithCells="1">
                  <from>
                    <xdr:col>0</xdr:col>
                    <xdr:colOff>504825</xdr:colOff>
                    <xdr:row>10</xdr:row>
                    <xdr:rowOff>142875</xdr:rowOff>
                  </from>
                  <to>
                    <xdr:col>0</xdr:col>
                    <xdr:colOff>819150</xdr:colOff>
                    <xdr:row>10</xdr:row>
                    <xdr:rowOff>361950</xdr:rowOff>
                  </to>
                </anchor>
              </controlPr>
            </control>
          </mc:Choice>
        </mc:AlternateContent>
        <mc:AlternateContent xmlns:mc="http://schemas.openxmlformats.org/markup-compatibility/2006">
          <mc:Choice Requires="x14">
            <control shapeId="31747" r:id="rId7" name="Option Button 3">
              <controlPr defaultSize="0" autoFill="0" autoLine="0" autoPict="0">
                <anchor moveWithCells="1">
                  <from>
                    <xdr:col>0</xdr:col>
                    <xdr:colOff>504825</xdr:colOff>
                    <xdr:row>11</xdr:row>
                    <xdr:rowOff>123825</xdr:rowOff>
                  </from>
                  <to>
                    <xdr:col>0</xdr:col>
                    <xdr:colOff>819150</xdr:colOff>
                    <xdr:row>11</xdr:row>
                    <xdr:rowOff>342900</xdr:rowOff>
                  </to>
                </anchor>
              </controlPr>
            </control>
          </mc:Choice>
        </mc:AlternateContent>
        <mc:AlternateContent xmlns:mc="http://schemas.openxmlformats.org/markup-compatibility/2006">
          <mc:Choice Requires="x14">
            <control shapeId="31748" r:id="rId8" name="Option Button 4">
              <controlPr defaultSize="0" autoFill="0" autoLine="0" autoPict="0">
                <anchor moveWithCells="1">
                  <from>
                    <xdr:col>0</xdr:col>
                    <xdr:colOff>504825</xdr:colOff>
                    <xdr:row>12</xdr:row>
                    <xdr:rowOff>104775</xdr:rowOff>
                  </from>
                  <to>
                    <xdr:col>0</xdr:col>
                    <xdr:colOff>819150</xdr:colOff>
                    <xdr:row>12</xdr:row>
                    <xdr:rowOff>323850</xdr:rowOff>
                  </to>
                </anchor>
              </controlPr>
            </control>
          </mc:Choice>
        </mc:AlternateContent>
        <mc:AlternateContent xmlns:mc="http://schemas.openxmlformats.org/markup-compatibility/2006">
          <mc:Choice Requires="x14">
            <control shapeId="31749"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1750"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1751"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1752" r:id="rId12" name="Option Button 8">
              <controlPr defaultSize="0" autoFill="0" autoLine="0" autoPict="0">
                <anchor moveWithCells="1">
                  <from>
                    <xdr:col>0</xdr:col>
                    <xdr:colOff>447675</xdr:colOff>
                    <xdr:row>20</xdr:row>
                    <xdr:rowOff>171450</xdr:rowOff>
                  </from>
                  <to>
                    <xdr:col>0</xdr:col>
                    <xdr:colOff>752475</xdr:colOff>
                    <xdr:row>20</xdr:row>
                    <xdr:rowOff>390525</xdr:rowOff>
                  </to>
                </anchor>
              </controlPr>
            </control>
          </mc:Choice>
        </mc:AlternateContent>
        <mc:AlternateContent xmlns:mc="http://schemas.openxmlformats.org/markup-compatibility/2006">
          <mc:Choice Requires="x14">
            <control shapeId="31753"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1754"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1755" r:id="rId15" name="Group Box 11">
              <controlPr defaultSize="0" autoFill="0" autoPict="0">
                <anchor moveWithCells="1">
                  <from>
                    <xdr:col>0</xdr:col>
                    <xdr:colOff>19050</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1756"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1757"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1758"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1759"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1760"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1761"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1762"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1763" r:id="rId23" name="Option Button 19">
              <controlPr defaultSize="0" autoFill="0" autoLine="0" autoPict="0">
                <anchor moveWithCells="1">
                  <from>
                    <xdr:col>0</xdr:col>
                    <xdr:colOff>381000</xdr:colOff>
                    <xdr:row>38</xdr:row>
                    <xdr:rowOff>142875</xdr:rowOff>
                  </from>
                  <to>
                    <xdr:col>0</xdr:col>
                    <xdr:colOff>685800</xdr:colOff>
                    <xdr:row>38</xdr:row>
                    <xdr:rowOff>361950</xdr:rowOff>
                  </to>
                </anchor>
              </controlPr>
            </control>
          </mc:Choice>
        </mc:AlternateContent>
        <mc:AlternateContent xmlns:mc="http://schemas.openxmlformats.org/markup-compatibility/2006">
          <mc:Choice Requires="x14">
            <control shapeId="31764" r:id="rId24" name="Group Box 20">
              <controlPr defaultSize="0" autoFill="0" autoPict="0">
                <anchor moveWithCells="1">
                  <from>
                    <xdr:col>0</xdr:col>
                    <xdr:colOff>28575</xdr:colOff>
                    <xdr:row>35</xdr:row>
                    <xdr:rowOff>9525</xdr:rowOff>
                  </from>
                  <to>
                    <xdr:col>6</xdr:col>
                    <xdr:colOff>19050</xdr:colOff>
                    <xdr:row>39</xdr:row>
                    <xdr:rowOff>0</xdr:rowOff>
                  </to>
                </anchor>
              </controlPr>
            </control>
          </mc:Choice>
        </mc:AlternateContent>
        <mc:AlternateContent xmlns:mc="http://schemas.openxmlformats.org/markup-compatibility/2006">
          <mc:Choice Requires="x14">
            <control shapeId="31765"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1766"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1767"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1768"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1769"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1770"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1771"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1772"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1773"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1774" r:id="rId34" name="Group Box 30">
              <controlPr defaultSize="0" autoFill="0" autoPict="0">
                <anchor moveWithCells="1">
                  <from>
                    <xdr:col>0</xdr:col>
                    <xdr:colOff>9525</xdr:colOff>
                    <xdr:row>51</xdr:row>
                    <xdr:rowOff>19050</xdr:rowOff>
                  </from>
                  <to>
                    <xdr:col>9</xdr:col>
                    <xdr:colOff>1743075</xdr:colOff>
                    <xdr:row>55</xdr:row>
                    <xdr:rowOff>9525</xdr:rowOff>
                  </to>
                </anchor>
              </controlPr>
            </control>
          </mc:Choice>
        </mc:AlternateContent>
        <mc:AlternateContent xmlns:mc="http://schemas.openxmlformats.org/markup-compatibility/2006">
          <mc:Choice Requires="x14">
            <control shapeId="31775"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1776" r:id="rId36" name="Option Button 32">
              <controlPr defaultSize="0" autoFill="0" autoLine="0" autoPict="0">
                <anchor moveWithCells="1">
                  <from>
                    <xdr:col>0</xdr:col>
                    <xdr:colOff>381000</xdr:colOff>
                    <xdr:row>60</xdr:row>
                    <xdr:rowOff>123825</xdr:rowOff>
                  </from>
                  <to>
                    <xdr:col>0</xdr:col>
                    <xdr:colOff>685800</xdr:colOff>
                    <xdr:row>60</xdr:row>
                    <xdr:rowOff>342900</xdr:rowOff>
                  </to>
                </anchor>
              </controlPr>
            </control>
          </mc:Choice>
        </mc:AlternateContent>
        <mc:AlternateContent xmlns:mc="http://schemas.openxmlformats.org/markup-compatibility/2006">
          <mc:Choice Requires="x14">
            <control shapeId="31777"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1778" r:id="rId38" name="Option Button 34">
              <controlPr defaultSize="0" autoFill="0" autoLine="0" autoPict="0">
                <anchor moveWithCells="1">
                  <from>
                    <xdr:col>0</xdr:col>
                    <xdr:colOff>381000</xdr:colOff>
                    <xdr:row>62</xdr:row>
                    <xdr:rowOff>104775</xdr:rowOff>
                  </from>
                  <to>
                    <xdr:col>0</xdr:col>
                    <xdr:colOff>685800</xdr:colOff>
                    <xdr:row>62</xdr:row>
                    <xdr:rowOff>323850</xdr:rowOff>
                  </to>
                </anchor>
              </controlPr>
            </control>
          </mc:Choice>
        </mc:AlternateContent>
        <mc:AlternateContent xmlns:mc="http://schemas.openxmlformats.org/markup-compatibility/2006">
          <mc:Choice Requires="x14">
            <control shapeId="31779" r:id="rId39" name="Group Box 35">
              <controlPr defaultSize="0" autoFill="0" autoPict="0">
                <anchor moveWithCells="1">
                  <from>
                    <xdr:col>0</xdr:col>
                    <xdr:colOff>19050</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1780" r:id="rId40" name="Drop Down 36">
              <controlPr defaultSize="0" autoLine="0" autoPict="0">
                <anchor moveWithCells="1">
                  <from>
                    <xdr:col>38</xdr:col>
                    <xdr:colOff>114300</xdr:colOff>
                    <xdr:row>7</xdr:row>
                    <xdr:rowOff>142875</xdr:rowOff>
                  </from>
                  <to>
                    <xdr:col>39</xdr:col>
                    <xdr:colOff>180975</xdr:colOff>
                    <xdr:row>7</xdr:row>
                    <xdr:rowOff>342900</xdr:rowOff>
                  </to>
                </anchor>
              </controlPr>
            </control>
          </mc:Choice>
        </mc:AlternateContent>
        <mc:AlternateContent xmlns:mc="http://schemas.openxmlformats.org/markup-compatibility/2006">
          <mc:Choice Requires="x14">
            <control shapeId="31781" r:id="rId41" name="Drop Down 37">
              <controlPr defaultSize="0" autoLine="0" autoPict="0">
                <anchor moveWithCells="1">
                  <from>
                    <xdr:col>38</xdr:col>
                    <xdr:colOff>104775</xdr:colOff>
                    <xdr:row>8</xdr:row>
                    <xdr:rowOff>142875</xdr:rowOff>
                  </from>
                  <to>
                    <xdr:col>39</xdr:col>
                    <xdr:colOff>171450</xdr:colOff>
                    <xdr:row>8</xdr:row>
                    <xdr:rowOff>342900</xdr:rowOff>
                  </to>
                </anchor>
              </controlPr>
            </control>
          </mc:Choice>
        </mc:AlternateContent>
        <mc:AlternateContent xmlns:mc="http://schemas.openxmlformats.org/markup-compatibility/2006">
          <mc:Choice Requires="x14">
            <control shapeId="31782" r:id="rId42" name="Drop Down 38">
              <controlPr defaultSize="0" autoLine="0" autoPict="0">
                <anchor moveWithCells="1">
                  <from>
                    <xdr:col>46</xdr:col>
                    <xdr:colOff>171450</xdr:colOff>
                    <xdr:row>7</xdr:row>
                    <xdr:rowOff>104775</xdr:rowOff>
                  </from>
                  <to>
                    <xdr:col>47</xdr:col>
                    <xdr:colOff>304800</xdr:colOff>
                    <xdr:row>7</xdr:row>
                    <xdr:rowOff>304800</xdr:rowOff>
                  </to>
                </anchor>
              </controlPr>
            </control>
          </mc:Choice>
        </mc:AlternateContent>
        <mc:AlternateContent xmlns:mc="http://schemas.openxmlformats.org/markup-compatibility/2006">
          <mc:Choice Requires="x14">
            <control shapeId="31783" r:id="rId43" name="Drop Down 39">
              <controlPr defaultSize="0" autoLine="0" autoPict="0">
                <anchor moveWithCells="1">
                  <from>
                    <xdr:col>46</xdr:col>
                    <xdr:colOff>171450</xdr:colOff>
                    <xdr:row>8</xdr:row>
                    <xdr:rowOff>57150</xdr:rowOff>
                  </from>
                  <to>
                    <xdr:col>47</xdr:col>
                    <xdr:colOff>304800</xdr:colOff>
                    <xdr:row>8</xdr:row>
                    <xdr:rowOff>257175</xdr:rowOff>
                  </to>
                </anchor>
              </controlPr>
            </control>
          </mc:Choice>
        </mc:AlternateContent>
        <mc:AlternateContent xmlns:mc="http://schemas.openxmlformats.org/markup-compatibility/2006">
          <mc:Choice Requires="x14">
            <control shapeId="31784" r:id="rId44" name="Drop Down 40">
              <controlPr defaultSize="0" autoLine="0" autoPict="0">
                <anchor moveWithCells="1">
                  <from>
                    <xdr:col>46</xdr:col>
                    <xdr:colOff>171450</xdr:colOff>
                    <xdr:row>9</xdr:row>
                    <xdr:rowOff>57150</xdr:rowOff>
                  </from>
                  <to>
                    <xdr:col>47</xdr:col>
                    <xdr:colOff>304800</xdr:colOff>
                    <xdr:row>9</xdr:row>
                    <xdr:rowOff>257175</xdr:rowOff>
                  </to>
                </anchor>
              </controlPr>
            </control>
          </mc:Choice>
        </mc:AlternateContent>
        <mc:AlternateContent xmlns:mc="http://schemas.openxmlformats.org/markup-compatibility/2006">
          <mc:Choice Requires="x14">
            <control shapeId="31785" r:id="rId45" name="Drop Down 41">
              <controlPr defaultSize="0" autoLine="0" autoPict="0">
                <anchor moveWithCells="1">
                  <from>
                    <xdr:col>46</xdr:col>
                    <xdr:colOff>171450</xdr:colOff>
                    <xdr:row>10</xdr:row>
                    <xdr:rowOff>57150</xdr:rowOff>
                  </from>
                  <to>
                    <xdr:col>47</xdr:col>
                    <xdr:colOff>304800</xdr:colOff>
                    <xdr:row>10</xdr:row>
                    <xdr:rowOff>257175</xdr:rowOff>
                  </to>
                </anchor>
              </controlPr>
            </control>
          </mc:Choice>
        </mc:AlternateContent>
        <mc:AlternateContent xmlns:mc="http://schemas.openxmlformats.org/markup-compatibility/2006">
          <mc:Choice Requires="x14">
            <control shapeId="31786" r:id="rId46" name="Drop Down 42">
              <controlPr defaultSize="0" autoLine="0" autoPict="0">
                <anchor moveWithCells="1">
                  <from>
                    <xdr:col>46</xdr:col>
                    <xdr:colOff>171450</xdr:colOff>
                    <xdr:row>11</xdr:row>
                    <xdr:rowOff>57150</xdr:rowOff>
                  </from>
                  <to>
                    <xdr:col>47</xdr:col>
                    <xdr:colOff>304800</xdr:colOff>
                    <xdr:row>11</xdr:row>
                    <xdr:rowOff>257175</xdr:rowOff>
                  </to>
                </anchor>
              </controlPr>
            </control>
          </mc:Choice>
        </mc:AlternateContent>
        <mc:AlternateContent xmlns:mc="http://schemas.openxmlformats.org/markup-compatibility/2006">
          <mc:Choice Requires="x14">
            <control shapeId="31787"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1788"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1789"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1790" r:id="rId50" name="Option Button 46">
              <controlPr defaultSize="0" autoFill="0" autoLine="0" autoPict="0">
                <anchor moveWithCells="1">
                  <from>
                    <xdr:col>6</xdr:col>
                    <xdr:colOff>314325</xdr:colOff>
                    <xdr:row>11</xdr:row>
                    <xdr:rowOff>142875</xdr:rowOff>
                  </from>
                  <to>
                    <xdr:col>6</xdr:col>
                    <xdr:colOff>647700</xdr:colOff>
                    <xdr:row>11</xdr:row>
                    <xdr:rowOff>371475</xdr:rowOff>
                  </to>
                </anchor>
              </controlPr>
            </control>
          </mc:Choice>
        </mc:AlternateContent>
        <mc:AlternateContent xmlns:mc="http://schemas.openxmlformats.org/markup-compatibility/2006">
          <mc:Choice Requires="x14">
            <control shapeId="31791"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1792"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1793" r:id="rId53" name="Option Button 49">
              <controlPr defaultSize="0" autoFill="0" autoLine="0" autoPict="0">
                <anchor moveWithCells="1">
                  <from>
                    <xdr:col>6</xdr:col>
                    <xdr:colOff>219075</xdr:colOff>
                    <xdr:row>35</xdr:row>
                    <xdr:rowOff>171450</xdr:rowOff>
                  </from>
                  <to>
                    <xdr:col>6</xdr:col>
                    <xdr:colOff>523875</xdr:colOff>
                    <xdr:row>35</xdr:row>
                    <xdr:rowOff>390525</xdr:rowOff>
                  </to>
                </anchor>
              </controlPr>
            </control>
          </mc:Choice>
        </mc:AlternateContent>
        <mc:AlternateContent xmlns:mc="http://schemas.openxmlformats.org/markup-compatibility/2006">
          <mc:Choice Requires="x14">
            <control shapeId="31794"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1795"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1796" r:id="rId56" name="Option Button 52">
              <controlPr defaultSize="0" autoFill="0" autoLine="0" autoPict="0">
                <anchor moveWithCells="1">
                  <from>
                    <xdr:col>6</xdr:col>
                    <xdr:colOff>247650</xdr:colOff>
                    <xdr:row>38</xdr:row>
                    <xdr:rowOff>142875</xdr:rowOff>
                  </from>
                  <to>
                    <xdr:col>6</xdr:col>
                    <xdr:colOff>552450</xdr:colOff>
                    <xdr:row>38</xdr:row>
                    <xdr:rowOff>361950</xdr:rowOff>
                  </to>
                </anchor>
              </controlPr>
            </control>
          </mc:Choice>
        </mc:AlternateContent>
        <mc:AlternateContent xmlns:mc="http://schemas.openxmlformats.org/markup-compatibility/2006">
          <mc:Choice Requires="x14">
            <control shapeId="31797" r:id="rId57" name="Check Box 53">
              <controlPr defaultSize="0" autoFill="0" autoLine="0" autoPict="0">
                <anchor moveWithCells="1">
                  <from>
                    <xdr:col>6</xdr:col>
                    <xdr:colOff>647700</xdr:colOff>
                    <xdr:row>76</xdr:row>
                    <xdr:rowOff>85725</xdr:rowOff>
                  </from>
                  <to>
                    <xdr:col>6</xdr:col>
                    <xdr:colOff>952500</xdr:colOff>
                    <xdr:row>76</xdr:row>
                    <xdr:rowOff>342900</xdr:rowOff>
                  </to>
                </anchor>
              </controlPr>
            </control>
          </mc:Choice>
        </mc:AlternateContent>
        <mc:AlternateContent xmlns:mc="http://schemas.openxmlformats.org/markup-compatibility/2006">
          <mc:Choice Requires="x14">
            <control shapeId="31798"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1799" r:id="rId59" name="Check Box 55">
              <controlPr defaultSize="0" autoFill="0" autoLine="0" autoPict="0">
                <anchor moveWithCells="1">
                  <from>
                    <xdr:col>6</xdr:col>
                    <xdr:colOff>647700</xdr:colOff>
                    <xdr:row>77</xdr:row>
                    <xdr:rowOff>152400</xdr:rowOff>
                  </from>
                  <to>
                    <xdr:col>6</xdr:col>
                    <xdr:colOff>952500</xdr:colOff>
                    <xdr:row>77</xdr:row>
                    <xdr:rowOff>409575</xdr:rowOff>
                  </to>
                </anchor>
              </controlPr>
            </control>
          </mc:Choice>
        </mc:AlternateContent>
        <mc:AlternateContent xmlns:mc="http://schemas.openxmlformats.org/markup-compatibility/2006">
          <mc:Choice Requires="x14">
            <control shapeId="31800" r:id="rId60" name="Check Box 56">
              <controlPr defaultSize="0" autoFill="0" autoLine="0" autoPict="0">
                <anchor moveWithCells="1">
                  <from>
                    <xdr:col>9</xdr:col>
                    <xdr:colOff>752475</xdr:colOff>
                    <xdr:row>77</xdr:row>
                    <xdr:rowOff>152400</xdr:rowOff>
                  </from>
                  <to>
                    <xdr:col>9</xdr:col>
                    <xdr:colOff>1057275</xdr:colOff>
                    <xdr:row>77</xdr:row>
                    <xdr:rowOff>409575</xdr:rowOff>
                  </to>
                </anchor>
              </controlPr>
            </control>
          </mc:Choice>
        </mc:AlternateContent>
        <mc:AlternateContent xmlns:mc="http://schemas.openxmlformats.org/markup-compatibility/2006">
          <mc:Choice Requires="x14">
            <control shapeId="31801" r:id="rId61" name="Check Box 57">
              <controlPr defaultSize="0" autoFill="0" autoLine="0" autoPict="0">
                <anchor moveWithCells="1">
                  <from>
                    <xdr:col>6</xdr:col>
                    <xdr:colOff>647700</xdr:colOff>
                    <xdr:row>78</xdr:row>
                    <xdr:rowOff>85725</xdr:rowOff>
                  </from>
                  <to>
                    <xdr:col>6</xdr:col>
                    <xdr:colOff>952500</xdr:colOff>
                    <xdr:row>78</xdr:row>
                    <xdr:rowOff>342900</xdr:rowOff>
                  </to>
                </anchor>
              </controlPr>
            </control>
          </mc:Choice>
        </mc:AlternateContent>
        <mc:AlternateContent xmlns:mc="http://schemas.openxmlformats.org/markup-compatibility/2006">
          <mc:Choice Requires="x14">
            <control shapeId="31802"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1803" r:id="rId63" name="Check Box 59">
              <controlPr defaultSize="0" autoFill="0" autoLine="0" autoPict="0">
                <anchor moveWithCells="1">
                  <from>
                    <xdr:col>6</xdr:col>
                    <xdr:colOff>647700</xdr:colOff>
                    <xdr:row>79</xdr:row>
                    <xdr:rowOff>85725</xdr:rowOff>
                  </from>
                  <to>
                    <xdr:col>6</xdr:col>
                    <xdr:colOff>952500</xdr:colOff>
                    <xdr:row>79</xdr:row>
                    <xdr:rowOff>342900</xdr:rowOff>
                  </to>
                </anchor>
              </controlPr>
            </control>
          </mc:Choice>
        </mc:AlternateContent>
        <mc:AlternateContent xmlns:mc="http://schemas.openxmlformats.org/markup-compatibility/2006">
          <mc:Choice Requires="x14">
            <control shapeId="31804"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1805" r:id="rId65" name="Check Box 61">
              <controlPr defaultSize="0" autoFill="0" autoLine="0" autoPict="0">
                <anchor moveWithCells="1">
                  <from>
                    <xdr:col>6</xdr:col>
                    <xdr:colOff>647700</xdr:colOff>
                    <xdr:row>82</xdr:row>
                    <xdr:rowOff>85725</xdr:rowOff>
                  </from>
                  <to>
                    <xdr:col>6</xdr:col>
                    <xdr:colOff>952500</xdr:colOff>
                    <xdr:row>82</xdr:row>
                    <xdr:rowOff>342900</xdr:rowOff>
                  </to>
                </anchor>
              </controlPr>
            </control>
          </mc:Choice>
        </mc:AlternateContent>
        <mc:AlternateContent xmlns:mc="http://schemas.openxmlformats.org/markup-compatibility/2006">
          <mc:Choice Requires="x14">
            <control shapeId="31806" r:id="rId66" name="Check Box 62">
              <controlPr defaultSize="0" autoFill="0" autoLine="0" autoPict="0">
                <anchor moveWithCells="1">
                  <from>
                    <xdr:col>9</xdr:col>
                    <xdr:colOff>647700</xdr:colOff>
                    <xdr:row>82</xdr:row>
                    <xdr:rowOff>85725</xdr:rowOff>
                  </from>
                  <to>
                    <xdr:col>9</xdr:col>
                    <xdr:colOff>952500</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1"/>
  <sheetViews>
    <sheetView showGridLines="0" tabSelected="1" zoomScaleNormal="100" workbookViewId="0"/>
  </sheetViews>
  <sheetFormatPr defaultColWidth="0" defaultRowHeight="15" x14ac:dyDescent="0.25"/>
  <cols>
    <col min="1" max="1" width="143.5703125" style="46" customWidth="1"/>
    <col min="2" max="2" width="2.85546875" customWidth="1"/>
    <col min="3" max="255" width="9.140625" hidden="1" customWidth="1"/>
    <col min="256" max="16384" width="10.7109375" hidden="1"/>
  </cols>
  <sheetData>
    <row r="1" spans="1:15" ht="77.25" customHeight="1" x14ac:dyDescent="0.25"/>
    <row r="2" spans="1:15" ht="20.25" x14ac:dyDescent="0.3">
      <c r="A2" s="196" t="s">
        <v>6</v>
      </c>
      <c r="B2" s="195"/>
      <c r="C2" s="195"/>
      <c r="D2" s="195"/>
      <c r="E2" s="195"/>
      <c r="F2" s="195"/>
      <c r="G2" s="195"/>
      <c r="H2" s="195"/>
      <c r="I2" s="195"/>
      <c r="J2" s="195"/>
      <c r="K2" s="195"/>
      <c r="L2" s="195"/>
      <c r="M2" s="195"/>
      <c r="N2" s="195"/>
      <c r="O2" s="195"/>
    </row>
    <row r="3" spans="1:15" ht="19.5" thickBot="1" x14ac:dyDescent="0.35">
      <c r="A3" s="607">
        <v>45072</v>
      </c>
    </row>
    <row r="4" spans="1:15" ht="15.75" x14ac:dyDescent="0.25">
      <c r="A4" s="362" t="s">
        <v>7</v>
      </c>
    </row>
    <row r="5" spans="1:15" ht="15.75" x14ac:dyDescent="0.25">
      <c r="A5" s="423" t="s">
        <v>8</v>
      </c>
    </row>
    <row r="6" spans="1:15" ht="15.75" x14ac:dyDescent="0.25">
      <c r="A6" s="363" t="s">
        <v>9</v>
      </c>
    </row>
    <row r="7" spans="1:15" ht="15.75" x14ac:dyDescent="0.25">
      <c r="A7" s="270" t="s">
        <v>10</v>
      </c>
    </row>
    <row r="8" spans="1:15" ht="15.75" x14ac:dyDescent="0.25">
      <c r="A8" s="270" t="s">
        <v>11</v>
      </c>
    </row>
    <row r="9" spans="1:15" ht="15.75" x14ac:dyDescent="0.25">
      <c r="A9" s="270" t="s">
        <v>12</v>
      </c>
    </row>
    <row r="10" spans="1:15" ht="15.75" x14ac:dyDescent="0.25">
      <c r="A10" s="270" t="s">
        <v>13</v>
      </c>
    </row>
    <row r="11" spans="1:15" ht="15.75" x14ac:dyDescent="0.25">
      <c r="A11" s="270" t="s">
        <v>14</v>
      </c>
    </row>
    <row r="12" spans="1:15" ht="15.75" x14ac:dyDescent="0.25">
      <c r="A12" s="364" t="s">
        <v>15</v>
      </c>
    </row>
    <row r="13" spans="1:15" ht="15.75" x14ac:dyDescent="0.25">
      <c r="A13" s="364" t="s">
        <v>16</v>
      </c>
    </row>
    <row r="14" spans="1:15" ht="15.75" x14ac:dyDescent="0.25">
      <c r="A14" s="364"/>
    </row>
    <row r="15" spans="1:15" ht="31.5" x14ac:dyDescent="0.25">
      <c r="A15" s="270" t="s">
        <v>17</v>
      </c>
    </row>
    <row r="16" spans="1:15" ht="31.5" x14ac:dyDescent="0.25">
      <c r="A16" s="270" t="s">
        <v>18</v>
      </c>
    </row>
    <row r="17" spans="1:1" ht="15.75" x14ac:dyDescent="0.25">
      <c r="A17" s="365" t="s">
        <v>19</v>
      </c>
    </row>
    <row r="18" spans="1:1" ht="32.25" thickBot="1" x14ac:dyDescent="0.3">
      <c r="A18" s="368" t="s">
        <v>20</v>
      </c>
    </row>
    <row r="19" spans="1:1" ht="16.5" thickBot="1" x14ac:dyDescent="0.3">
      <c r="A19" s="369"/>
    </row>
    <row r="20" spans="1:1" ht="15.75" x14ac:dyDescent="0.25">
      <c r="A20" s="362" t="s">
        <v>21</v>
      </c>
    </row>
    <row r="21" spans="1:1" ht="15.75" x14ac:dyDescent="0.25">
      <c r="A21" s="270" t="s">
        <v>22</v>
      </c>
    </row>
    <row r="22" spans="1:1" ht="15.75" x14ac:dyDescent="0.25">
      <c r="A22" s="270" t="s">
        <v>23</v>
      </c>
    </row>
    <row r="23" spans="1:1" ht="15.75" x14ac:dyDescent="0.25">
      <c r="A23" s="270" t="s">
        <v>24</v>
      </c>
    </row>
    <row r="24" spans="1:1" ht="15.75" x14ac:dyDescent="0.25">
      <c r="A24" s="270" t="s">
        <v>25</v>
      </c>
    </row>
    <row r="25" spans="1:1" ht="15.75" x14ac:dyDescent="0.25">
      <c r="A25" s="366" t="s">
        <v>26</v>
      </c>
    </row>
    <row r="26" spans="1:1" ht="16.5" thickBot="1" x14ac:dyDescent="0.3">
      <c r="A26" s="367" t="s">
        <v>27</v>
      </c>
    </row>
    <row r="27" spans="1:1" ht="16.5" thickBot="1" x14ac:dyDescent="0.3">
      <c r="A27" s="197"/>
    </row>
    <row r="28" spans="1:1" ht="15.75" x14ac:dyDescent="0.25">
      <c r="A28" s="524" t="s">
        <v>28</v>
      </c>
    </row>
    <row r="29" spans="1:1" ht="16.5" thickBot="1" x14ac:dyDescent="0.3">
      <c r="A29" s="529" t="s">
        <v>29</v>
      </c>
    </row>
    <row r="30" spans="1:1" ht="15.75" thickBot="1" x14ac:dyDescent="0.3"/>
    <row r="31" spans="1:1" ht="15.75" x14ac:dyDescent="0.25">
      <c r="A31" s="524" t="s">
        <v>30</v>
      </c>
    </row>
    <row r="32" spans="1:1" ht="15.75" x14ac:dyDescent="0.25">
      <c r="A32" s="434" t="s">
        <v>31</v>
      </c>
    </row>
    <row r="33" spans="1:1" ht="47.25" x14ac:dyDescent="0.25">
      <c r="A33" s="270" t="s">
        <v>32</v>
      </c>
    </row>
    <row r="34" spans="1:1" ht="15.75" x14ac:dyDescent="0.25">
      <c r="A34" s="270" t="s">
        <v>33</v>
      </c>
    </row>
    <row r="35" spans="1:1" ht="31.5" x14ac:dyDescent="0.25">
      <c r="A35" s="270" t="s">
        <v>34</v>
      </c>
    </row>
    <row r="36" spans="1:1" ht="15.75" x14ac:dyDescent="0.25">
      <c r="A36" s="270" t="s">
        <v>35</v>
      </c>
    </row>
    <row r="37" spans="1:1" ht="15.75" x14ac:dyDescent="0.25">
      <c r="A37" s="270" t="s">
        <v>36</v>
      </c>
    </row>
    <row r="38" spans="1:1" ht="15.75" x14ac:dyDescent="0.25">
      <c r="A38" s="435" t="s">
        <v>37</v>
      </c>
    </row>
    <row r="39" spans="1:1" ht="15.75" x14ac:dyDescent="0.25">
      <c r="A39" s="434" t="s">
        <v>38</v>
      </c>
    </row>
    <row r="40" spans="1:1" ht="15.75" x14ac:dyDescent="0.25">
      <c r="A40" s="270" t="s">
        <v>39</v>
      </c>
    </row>
    <row r="41" spans="1:1" ht="15.75" x14ac:dyDescent="0.25">
      <c r="A41" s="270" t="s">
        <v>40</v>
      </c>
    </row>
    <row r="42" spans="1:1" ht="31.5" x14ac:dyDescent="0.25">
      <c r="A42" s="270" t="s">
        <v>41</v>
      </c>
    </row>
    <row r="43" spans="1:1" ht="31.5" x14ac:dyDescent="0.25">
      <c r="A43" s="270" t="s">
        <v>42</v>
      </c>
    </row>
    <row r="44" spans="1:1" ht="15.75" x14ac:dyDescent="0.25">
      <c r="A44" s="270" t="s">
        <v>43</v>
      </c>
    </row>
    <row r="45" spans="1:1" ht="32.25" thickBot="1" x14ac:dyDescent="0.3">
      <c r="A45" s="270" t="s">
        <v>44</v>
      </c>
    </row>
    <row r="46" spans="1:1" ht="15.75" x14ac:dyDescent="0.25">
      <c r="A46" s="436" t="s">
        <v>45</v>
      </c>
    </row>
    <row r="47" spans="1:1" ht="15.75" x14ac:dyDescent="0.25">
      <c r="A47" s="263" t="s">
        <v>46</v>
      </c>
    </row>
    <row r="48" spans="1:1" ht="31.5" x14ac:dyDescent="0.25">
      <c r="A48" s="263" t="s">
        <v>47</v>
      </c>
    </row>
    <row r="49" spans="1:1" ht="15.75" x14ac:dyDescent="0.25">
      <c r="A49" s="437" t="s">
        <v>48</v>
      </c>
    </row>
    <row r="50" spans="1:1" ht="15.75" x14ac:dyDescent="0.25">
      <c r="A50" s="266" t="s">
        <v>49</v>
      </c>
    </row>
    <row r="51" spans="1:1" ht="31.5" x14ac:dyDescent="0.25">
      <c r="A51" s="552" t="s">
        <v>50</v>
      </c>
    </row>
    <row r="52" spans="1:1" ht="31.5" x14ac:dyDescent="0.25">
      <c r="A52" s="525" t="s">
        <v>51</v>
      </c>
    </row>
    <row r="53" spans="1:1" ht="15.75" x14ac:dyDescent="0.25">
      <c r="A53" s="525" t="s">
        <v>52</v>
      </c>
    </row>
    <row r="54" spans="1:1" ht="31.5" x14ac:dyDescent="0.25">
      <c r="A54" s="262" t="s">
        <v>53</v>
      </c>
    </row>
    <row r="55" spans="1:1" ht="15.75" x14ac:dyDescent="0.25">
      <c r="A55" s="525" t="s">
        <v>54</v>
      </c>
    </row>
    <row r="56" spans="1:1" ht="15.75" x14ac:dyDescent="0.25">
      <c r="A56" s="525" t="s">
        <v>55</v>
      </c>
    </row>
    <row r="57" spans="1:1" ht="31.5" x14ac:dyDescent="0.25">
      <c r="A57" s="262" t="s">
        <v>56</v>
      </c>
    </row>
    <row r="58" spans="1:1" ht="31.5" x14ac:dyDescent="0.25">
      <c r="A58" s="266" t="s">
        <v>57</v>
      </c>
    </row>
    <row r="59" spans="1:1" ht="15.75" x14ac:dyDescent="0.25">
      <c r="A59" s="552" t="s">
        <v>58</v>
      </c>
    </row>
    <row r="60" spans="1:1" ht="31.5" x14ac:dyDescent="0.25">
      <c r="A60" s="525" t="s">
        <v>59</v>
      </c>
    </row>
    <row r="61" spans="1:1" ht="15.75" x14ac:dyDescent="0.25">
      <c r="A61" s="438" t="s">
        <v>60</v>
      </c>
    </row>
    <row r="62" spans="1:1" ht="31.5" x14ac:dyDescent="0.25">
      <c r="A62" s="259" t="s">
        <v>61</v>
      </c>
    </row>
    <row r="63" spans="1:1" ht="15.75" x14ac:dyDescent="0.25">
      <c r="A63" s="198" t="s">
        <v>62</v>
      </c>
    </row>
    <row r="64" spans="1:1" ht="15.75" x14ac:dyDescent="0.25">
      <c r="A64" s="260" t="s">
        <v>63</v>
      </c>
    </row>
    <row r="65" spans="1:1" ht="47.25" x14ac:dyDescent="0.25">
      <c r="A65" s="261" t="s">
        <v>64</v>
      </c>
    </row>
    <row r="66" spans="1:1" ht="15.75" x14ac:dyDescent="0.25">
      <c r="A66" s="439" t="s">
        <v>65</v>
      </c>
    </row>
    <row r="67" spans="1:1" ht="31.5" x14ac:dyDescent="0.25">
      <c r="A67" s="257" t="s">
        <v>66</v>
      </c>
    </row>
    <row r="68" spans="1:1" ht="15.75" x14ac:dyDescent="0.25">
      <c r="A68" s="257" t="s">
        <v>67</v>
      </c>
    </row>
    <row r="69" spans="1:1" ht="31.5" x14ac:dyDescent="0.25">
      <c r="A69" s="257" t="s">
        <v>68</v>
      </c>
    </row>
    <row r="70" spans="1:1" ht="47.25" x14ac:dyDescent="0.25">
      <c r="A70" s="258" t="s">
        <v>69</v>
      </c>
    </row>
    <row r="71" spans="1:1" ht="15.75" x14ac:dyDescent="0.25">
      <c r="A71" s="440" t="s">
        <v>70</v>
      </c>
    </row>
    <row r="72" spans="1:1" ht="16.5" thickBot="1" x14ac:dyDescent="0.3">
      <c r="A72" s="264" t="s">
        <v>71</v>
      </c>
    </row>
    <row r="73" spans="1:1" ht="16.5" thickBot="1" x14ac:dyDescent="0.3">
      <c r="A73" s="441"/>
    </row>
    <row r="74" spans="1:1" ht="15.75" x14ac:dyDescent="0.25">
      <c r="A74" s="549" t="s">
        <v>72</v>
      </c>
    </row>
    <row r="75" spans="1:1" ht="31.5" x14ac:dyDescent="0.25">
      <c r="A75" s="202" t="s">
        <v>73</v>
      </c>
    </row>
    <row r="76" spans="1:1" ht="15.75" x14ac:dyDescent="0.25">
      <c r="A76" s="202" t="s">
        <v>74</v>
      </c>
    </row>
    <row r="77" spans="1:1" ht="15.75" x14ac:dyDescent="0.25">
      <c r="A77" s="202" t="s">
        <v>75</v>
      </c>
    </row>
    <row r="78" spans="1:1" ht="31.5" x14ac:dyDescent="0.25">
      <c r="A78" s="202" t="s">
        <v>76</v>
      </c>
    </row>
    <row r="79" spans="1:1" ht="15.75" x14ac:dyDescent="0.25">
      <c r="A79" s="202" t="s">
        <v>77</v>
      </c>
    </row>
    <row r="80" spans="1:1" ht="32.25" thickBot="1" x14ac:dyDescent="0.3">
      <c r="A80" s="602" t="s">
        <v>78</v>
      </c>
    </row>
    <row r="81" spans="1:1" ht="16.5" thickBot="1" x14ac:dyDescent="0.3">
      <c r="A81" s="421"/>
    </row>
    <row r="82" spans="1:1" ht="15.75" x14ac:dyDescent="0.25">
      <c r="A82" s="199" t="s">
        <v>79</v>
      </c>
    </row>
    <row r="83" spans="1:1" ht="31.5" x14ac:dyDescent="0.25">
      <c r="A83" s="200" t="s">
        <v>80</v>
      </c>
    </row>
    <row r="84" spans="1:1" ht="15.75" x14ac:dyDescent="0.25">
      <c r="A84" s="200" t="s">
        <v>81</v>
      </c>
    </row>
    <row r="85" spans="1:1" ht="15.75" x14ac:dyDescent="0.25">
      <c r="A85" s="200" t="s">
        <v>82</v>
      </c>
    </row>
    <row r="86" spans="1:1" ht="31.5" x14ac:dyDescent="0.25">
      <c r="A86" s="200" t="s">
        <v>83</v>
      </c>
    </row>
    <row r="87" spans="1:1" ht="15.75" x14ac:dyDescent="0.25">
      <c r="A87" s="200" t="s">
        <v>84</v>
      </c>
    </row>
    <row r="88" spans="1:1" ht="15.75" x14ac:dyDescent="0.25">
      <c r="A88" s="200"/>
    </row>
    <row r="89" spans="1:1" ht="31.5" x14ac:dyDescent="0.25">
      <c r="A89" s="443" t="s">
        <v>85</v>
      </c>
    </row>
    <row r="90" spans="1:1" ht="31.5" x14ac:dyDescent="0.25">
      <c r="A90" s="200" t="s">
        <v>86</v>
      </c>
    </row>
    <row r="91" spans="1:1" ht="31.5" x14ac:dyDescent="0.25">
      <c r="A91" s="443" t="s">
        <v>87</v>
      </c>
    </row>
    <row r="92" spans="1:1" ht="94.5" x14ac:dyDescent="0.25">
      <c r="A92" s="422" t="s">
        <v>88</v>
      </c>
    </row>
    <row r="93" spans="1:1" ht="31.5" x14ac:dyDescent="0.25">
      <c r="A93" s="200" t="s">
        <v>89</v>
      </c>
    </row>
    <row r="94" spans="1:1" ht="31.5" x14ac:dyDescent="0.25">
      <c r="A94" s="200" t="s">
        <v>90</v>
      </c>
    </row>
    <row r="95" spans="1:1" ht="31.5" x14ac:dyDescent="0.25">
      <c r="A95" s="200" t="s">
        <v>91</v>
      </c>
    </row>
    <row r="96" spans="1:1" ht="31.5" x14ac:dyDescent="0.25">
      <c r="A96" s="200" t="s">
        <v>92</v>
      </c>
    </row>
    <row r="97" spans="1:1" ht="15.75" x14ac:dyDescent="0.25">
      <c r="A97" s="200" t="s">
        <v>93</v>
      </c>
    </row>
    <row r="98" spans="1:1" ht="47.25" x14ac:dyDescent="0.25">
      <c r="A98" s="444" t="s">
        <v>94</v>
      </c>
    </row>
    <row r="99" spans="1:1" ht="31.5" x14ac:dyDescent="0.25">
      <c r="A99" s="200" t="s">
        <v>95</v>
      </c>
    </row>
    <row r="100" spans="1:1" ht="15.75" x14ac:dyDescent="0.25">
      <c r="A100" s="200" t="s">
        <v>96</v>
      </c>
    </row>
    <row r="101" spans="1:1" ht="31.5" x14ac:dyDescent="0.25">
      <c r="A101" s="200" t="s">
        <v>97</v>
      </c>
    </row>
    <row r="102" spans="1:1" ht="15.75" x14ac:dyDescent="0.25">
      <c r="A102" s="200" t="s">
        <v>98</v>
      </c>
    </row>
    <row r="103" spans="1:1" ht="16.5" thickBot="1" x14ac:dyDescent="0.3">
      <c r="A103" s="201" t="s">
        <v>99</v>
      </c>
    </row>
    <row r="104" spans="1:1" ht="16.5" thickBot="1" x14ac:dyDescent="0.3">
      <c r="A104" s="197"/>
    </row>
    <row r="105" spans="1:1" ht="15.75" x14ac:dyDescent="0.25">
      <c r="A105" s="524" t="s">
        <v>100</v>
      </c>
    </row>
    <row r="106" spans="1:1" ht="15.75" x14ac:dyDescent="0.25">
      <c r="A106" s="526" t="s">
        <v>101</v>
      </c>
    </row>
    <row r="107" spans="1:1" ht="15.75" x14ac:dyDescent="0.25">
      <c r="A107" s="526" t="s">
        <v>102</v>
      </c>
    </row>
    <row r="108" spans="1:1" ht="15.75" x14ac:dyDescent="0.25">
      <c r="A108" s="526" t="s">
        <v>103</v>
      </c>
    </row>
    <row r="109" spans="1:1" ht="31.5" x14ac:dyDescent="0.25">
      <c r="A109" s="526" t="s">
        <v>104</v>
      </c>
    </row>
    <row r="110" spans="1:1" ht="15.75" x14ac:dyDescent="0.25">
      <c r="A110" s="526" t="s">
        <v>105</v>
      </c>
    </row>
    <row r="111" spans="1:1" ht="15.75" x14ac:dyDescent="0.25">
      <c r="A111" s="526" t="s">
        <v>106</v>
      </c>
    </row>
    <row r="112" spans="1:1" ht="15.75" x14ac:dyDescent="0.25">
      <c r="A112" s="526" t="s">
        <v>107</v>
      </c>
    </row>
    <row r="113" spans="1:1" ht="15.75" x14ac:dyDescent="0.25">
      <c r="A113" s="526" t="s">
        <v>108</v>
      </c>
    </row>
    <row r="114" spans="1:1" ht="31.5" x14ac:dyDescent="0.25">
      <c r="A114" s="526" t="s">
        <v>109</v>
      </c>
    </row>
    <row r="115" spans="1:1" ht="15.75" x14ac:dyDescent="0.25">
      <c r="A115" s="526" t="s">
        <v>110</v>
      </c>
    </row>
    <row r="116" spans="1:1" ht="16.5" thickBot="1" x14ac:dyDescent="0.3">
      <c r="A116" s="522" t="s">
        <v>111</v>
      </c>
    </row>
    <row r="117" spans="1:1" x14ac:dyDescent="0.25">
      <c r="A117" s="652" t="s">
        <v>112</v>
      </c>
    </row>
    <row r="118" spans="1:1" x14ac:dyDescent="0.25">
      <c r="A118" s="653"/>
    </row>
    <row r="119" spans="1:1" x14ac:dyDescent="0.25">
      <c r="A119" s="653"/>
    </row>
    <row r="120" spans="1:1" ht="15.75" x14ac:dyDescent="0.25">
      <c r="A120" s="550" t="s">
        <v>113</v>
      </c>
    </row>
    <row r="121" spans="1:1" ht="15.75" x14ac:dyDescent="0.25">
      <c r="A121" s="550" t="s">
        <v>114</v>
      </c>
    </row>
    <row r="131" ht="14.25" customHeight="1" x14ac:dyDescent="0.25"/>
  </sheetData>
  <sheetProtection algorithmName="SHA-512" hashValue="SRaDk4/jgwAbRvsE5tCTm3AzJ0qJZplfb7EyjJP1qBkjhrQIDDYR672ShR9Xpjab1qSrTcLfdMlsHvi/KLo3dA==" saltValue="4kZCaOzNcPtd8LEZMiTmRA=="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2" r:id="rId1" xr:uid="{00000000-0004-0000-0100-000005000000}"/>
    <hyperlink ref="A105" location="'Weekly Report'!A1" display="Step 7 (Weekly Report)" xr:uid="{00000000-0004-0000-0100-000006000000}"/>
    <hyperlink ref="A82" location="Monday!A1" display="Step 4 (Selecting Meals and Vegetables for each day of the week)" xr:uid="{00000000-0004-0000-0100-000007000000}"/>
    <hyperlink ref="A13" r:id="rId2" xr:uid="{00000000-0004-0000-0100-000008000000}"/>
  </hyperlinks>
  <pageMargins left="0.25" right="0.25" top="0.75" bottom="0.75" header="0.3" footer="0.3"/>
  <pageSetup scale="74"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4" t="s">
        <v>115</v>
      </c>
      <c r="B1" s="655"/>
      <c r="C1" s="655"/>
      <c r="D1" s="655"/>
      <c r="E1" s="655"/>
      <c r="F1" s="655"/>
      <c r="G1" s="655"/>
      <c r="H1" s="655"/>
      <c r="I1" s="655"/>
      <c r="J1" s="655"/>
      <c r="K1" s="655"/>
      <c r="L1" s="655"/>
      <c r="M1" s="655"/>
      <c r="N1" s="655"/>
      <c r="O1" s="656"/>
    </row>
    <row r="2" spans="1:15" ht="22.5" customHeight="1" x14ac:dyDescent="0.25">
      <c r="A2" s="657"/>
      <c r="B2" s="658"/>
      <c r="C2" s="658"/>
      <c r="D2" s="658"/>
      <c r="E2" s="658"/>
      <c r="F2" s="658"/>
      <c r="G2" s="658"/>
      <c r="H2" s="658"/>
      <c r="I2" s="658"/>
      <c r="J2" s="658"/>
      <c r="K2" s="658"/>
      <c r="L2" s="658"/>
      <c r="M2" s="658"/>
      <c r="N2" s="658"/>
      <c r="O2" s="659"/>
    </row>
    <row r="3" spans="1:15" x14ac:dyDescent="0.25">
      <c r="A3" s="660"/>
      <c r="B3" s="661"/>
      <c r="C3" s="661"/>
      <c r="D3" s="661"/>
      <c r="E3" s="661"/>
      <c r="F3" s="661"/>
      <c r="G3" s="661"/>
      <c r="H3" s="661"/>
      <c r="I3" s="661"/>
      <c r="J3" s="661"/>
      <c r="K3" s="661"/>
      <c r="L3" s="661"/>
      <c r="M3" s="661"/>
      <c r="N3" s="661"/>
      <c r="O3" s="662"/>
    </row>
    <row r="4" spans="1:15" x14ac:dyDescent="0.25">
      <c r="A4" s="663"/>
      <c r="B4" s="664"/>
      <c r="C4" s="664"/>
      <c r="D4" s="664"/>
      <c r="E4" s="664"/>
      <c r="F4" s="664"/>
      <c r="G4" s="664"/>
      <c r="H4" s="664"/>
      <c r="I4" s="664"/>
      <c r="J4" s="664"/>
      <c r="K4" s="664"/>
      <c r="L4" s="664"/>
      <c r="M4" s="664"/>
      <c r="N4" s="664"/>
      <c r="O4" s="665"/>
    </row>
    <row r="5" spans="1:15" x14ac:dyDescent="0.25">
      <c r="A5" s="663"/>
      <c r="B5" s="664"/>
      <c r="C5" s="664"/>
      <c r="D5" s="664"/>
      <c r="E5" s="664"/>
      <c r="F5" s="664"/>
      <c r="G5" s="664"/>
      <c r="H5" s="664"/>
      <c r="I5" s="664"/>
      <c r="J5" s="664"/>
      <c r="K5" s="664"/>
      <c r="L5" s="664"/>
      <c r="M5" s="664"/>
      <c r="N5" s="664"/>
      <c r="O5" s="665"/>
    </row>
    <row r="6" spans="1:15" x14ac:dyDescent="0.25">
      <c r="A6" s="663"/>
      <c r="B6" s="664"/>
      <c r="C6" s="664"/>
      <c r="D6" s="664"/>
      <c r="E6" s="664"/>
      <c r="F6" s="664"/>
      <c r="G6" s="664"/>
      <c r="H6" s="664"/>
      <c r="I6" s="664"/>
      <c r="J6" s="664"/>
      <c r="K6" s="664"/>
      <c r="L6" s="664"/>
      <c r="M6" s="664"/>
      <c r="N6" s="664"/>
      <c r="O6" s="665"/>
    </row>
    <row r="7" spans="1:15" x14ac:dyDescent="0.25">
      <c r="A7" s="663"/>
      <c r="B7" s="664"/>
      <c r="C7" s="664"/>
      <c r="D7" s="664"/>
      <c r="E7" s="664"/>
      <c r="F7" s="664"/>
      <c r="G7" s="664"/>
      <c r="H7" s="664"/>
      <c r="I7" s="664"/>
      <c r="J7" s="664"/>
      <c r="K7" s="664"/>
      <c r="L7" s="664"/>
      <c r="M7" s="664"/>
      <c r="N7" s="664"/>
      <c r="O7" s="665"/>
    </row>
    <row r="8" spans="1:15" x14ac:dyDescent="0.25">
      <c r="A8" s="663"/>
      <c r="B8" s="664"/>
      <c r="C8" s="664"/>
      <c r="D8" s="664"/>
      <c r="E8" s="664"/>
      <c r="F8" s="664"/>
      <c r="G8" s="664"/>
      <c r="H8" s="664"/>
      <c r="I8" s="664"/>
      <c r="J8" s="664"/>
      <c r="K8" s="664"/>
      <c r="L8" s="664"/>
      <c r="M8" s="664"/>
      <c r="N8" s="664"/>
      <c r="O8" s="665"/>
    </row>
    <row r="9" spans="1:15" x14ac:dyDescent="0.25">
      <c r="A9" s="663"/>
      <c r="B9" s="664"/>
      <c r="C9" s="664"/>
      <c r="D9" s="664"/>
      <c r="E9" s="664"/>
      <c r="F9" s="664"/>
      <c r="G9" s="664"/>
      <c r="H9" s="664"/>
      <c r="I9" s="664"/>
      <c r="J9" s="664"/>
      <c r="K9" s="664"/>
      <c r="L9" s="664"/>
      <c r="M9" s="664"/>
      <c r="N9" s="664"/>
      <c r="O9" s="665"/>
    </row>
    <row r="10" spans="1:15" x14ac:dyDescent="0.25">
      <c r="A10" s="663"/>
      <c r="B10" s="664"/>
      <c r="C10" s="664"/>
      <c r="D10" s="664"/>
      <c r="E10" s="664"/>
      <c r="F10" s="664"/>
      <c r="G10" s="664"/>
      <c r="H10" s="664"/>
      <c r="I10" s="664"/>
      <c r="J10" s="664"/>
      <c r="K10" s="664"/>
      <c r="L10" s="664"/>
      <c r="M10" s="664"/>
      <c r="N10" s="664"/>
      <c r="O10" s="665"/>
    </row>
    <row r="11" spans="1:15" x14ac:dyDescent="0.25">
      <c r="A11" s="663"/>
      <c r="B11" s="664"/>
      <c r="C11" s="664"/>
      <c r="D11" s="664"/>
      <c r="E11" s="664"/>
      <c r="F11" s="664"/>
      <c r="G11" s="664"/>
      <c r="H11" s="664"/>
      <c r="I11" s="664"/>
      <c r="J11" s="664"/>
      <c r="K11" s="664"/>
      <c r="L11" s="664"/>
      <c r="M11" s="664"/>
      <c r="N11" s="664"/>
      <c r="O11" s="665"/>
    </row>
    <row r="12" spans="1:15" x14ac:dyDescent="0.25">
      <c r="A12" s="663"/>
      <c r="B12" s="664"/>
      <c r="C12" s="664"/>
      <c r="D12" s="664"/>
      <c r="E12" s="664"/>
      <c r="F12" s="664"/>
      <c r="G12" s="664"/>
      <c r="H12" s="664"/>
      <c r="I12" s="664"/>
      <c r="J12" s="664"/>
      <c r="K12" s="664"/>
      <c r="L12" s="664"/>
      <c r="M12" s="664"/>
      <c r="N12" s="664"/>
      <c r="O12" s="665"/>
    </row>
    <row r="13" spans="1:15" x14ac:dyDescent="0.25">
      <c r="A13" s="663"/>
      <c r="B13" s="664"/>
      <c r="C13" s="664"/>
      <c r="D13" s="664"/>
      <c r="E13" s="664"/>
      <c r="F13" s="664"/>
      <c r="G13" s="664"/>
      <c r="H13" s="664"/>
      <c r="I13" s="664"/>
      <c r="J13" s="664"/>
      <c r="K13" s="664"/>
      <c r="L13" s="664"/>
      <c r="M13" s="664"/>
      <c r="N13" s="664"/>
      <c r="O13" s="665"/>
    </row>
    <row r="14" spans="1:15" x14ac:dyDescent="0.25">
      <c r="A14" s="663"/>
      <c r="B14" s="664"/>
      <c r="C14" s="664"/>
      <c r="D14" s="664"/>
      <c r="E14" s="664"/>
      <c r="F14" s="664"/>
      <c r="G14" s="664"/>
      <c r="H14" s="664"/>
      <c r="I14" s="664"/>
      <c r="J14" s="664"/>
      <c r="K14" s="664"/>
      <c r="L14" s="664"/>
      <c r="M14" s="664"/>
      <c r="N14" s="664"/>
      <c r="O14" s="665"/>
    </row>
    <row r="15" spans="1:15" x14ac:dyDescent="0.25">
      <c r="A15" s="663"/>
      <c r="B15" s="664"/>
      <c r="C15" s="664"/>
      <c r="D15" s="664"/>
      <c r="E15" s="664"/>
      <c r="F15" s="664"/>
      <c r="G15" s="664"/>
      <c r="H15" s="664"/>
      <c r="I15" s="664"/>
      <c r="J15" s="664"/>
      <c r="K15" s="664"/>
      <c r="L15" s="664"/>
      <c r="M15" s="664"/>
      <c r="N15" s="664"/>
      <c r="O15" s="665"/>
    </row>
    <row r="16" spans="1:15" x14ac:dyDescent="0.25">
      <c r="A16" s="663"/>
      <c r="B16" s="664"/>
      <c r="C16" s="664"/>
      <c r="D16" s="664"/>
      <c r="E16" s="664"/>
      <c r="F16" s="664"/>
      <c r="G16" s="664"/>
      <c r="H16" s="664"/>
      <c r="I16" s="664"/>
      <c r="J16" s="664"/>
      <c r="K16" s="664"/>
      <c r="L16" s="664"/>
      <c r="M16" s="664"/>
      <c r="N16" s="664"/>
      <c r="O16" s="665"/>
    </row>
    <row r="17" spans="1:15" x14ac:dyDescent="0.25">
      <c r="A17" s="663"/>
      <c r="B17" s="664"/>
      <c r="C17" s="664"/>
      <c r="D17" s="664"/>
      <c r="E17" s="664"/>
      <c r="F17" s="664"/>
      <c r="G17" s="664"/>
      <c r="H17" s="664"/>
      <c r="I17" s="664"/>
      <c r="J17" s="664"/>
      <c r="K17" s="664"/>
      <c r="L17" s="664"/>
      <c r="M17" s="664"/>
      <c r="N17" s="664"/>
      <c r="O17" s="665"/>
    </row>
    <row r="18" spans="1:15" x14ac:dyDescent="0.25">
      <c r="A18" s="663"/>
      <c r="B18" s="664"/>
      <c r="C18" s="664"/>
      <c r="D18" s="664"/>
      <c r="E18" s="664"/>
      <c r="F18" s="664"/>
      <c r="G18" s="664"/>
      <c r="H18" s="664"/>
      <c r="I18" s="664"/>
      <c r="J18" s="664"/>
      <c r="K18" s="664"/>
      <c r="L18" s="664"/>
      <c r="M18" s="664"/>
      <c r="N18" s="664"/>
      <c r="O18" s="665"/>
    </row>
    <row r="19" spans="1:15" x14ac:dyDescent="0.25">
      <c r="A19" s="663"/>
      <c r="B19" s="664"/>
      <c r="C19" s="664"/>
      <c r="D19" s="664"/>
      <c r="E19" s="664"/>
      <c r="F19" s="664"/>
      <c r="G19" s="664"/>
      <c r="H19" s="664"/>
      <c r="I19" s="664"/>
      <c r="J19" s="664"/>
      <c r="K19" s="664"/>
      <c r="L19" s="664"/>
      <c r="M19" s="664"/>
      <c r="N19" s="664"/>
      <c r="O19" s="665"/>
    </row>
    <row r="20" spans="1:15" x14ac:dyDescent="0.25">
      <c r="A20" s="663"/>
      <c r="B20" s="664"/>
      <c r="C20" s="664"/>
      <c r="D20" s="664"/>
      <c r="E20" s="664"/>
      <c r="F20" s="664"/>
      <c r="G20" s="664"/>
      <c r="H20" s="664"/>
      <c r="I20" s="664"/>
      <c r="J20" s="664"/>
      <c r="K20" s="664"/>
      <c r="L20" s="664"/>
      <c r="M20" s="664"/>
      <c r="N20" s="664"/>
      <c r="O20" s="665"/>
    </row>
    <row r="21" spans="1:15" x14ac:dyDescent="0.25">
      <c r="A21" s="663"/>
      <c r="B21" s="664"/>
      <c r="C21" s="664"/>
      <c r="D21" s="664"/>
      <c r="E21" s="664"/>
      <c r="F21" s="664"/>
      <c r="G21" s="664"/>
      <c r="H21" s="664"/>
      <c r="I21" s="664"/>
      <c r="J21" s="664"/>
      <c r="K21" s="664"/>
      <c r="L21" s="664"/>
      <c r="M21" s="664"/>
      <c r="N21" s="664"/>
      <c r="O21" s="665"/>
    </row>
    <row r="22" spans="1:15" x14ac:dyDescent="0.25">
      <c r="A22" s="663"/>
      <c r="B22" s="664"/>
      <c r="C22" s="664"/>
      <c r="D22" s="664"/>
      <c r="E22" s="664"/>
      <c r="F22" s="664"/>
      <c r="G22" s="664"/>
      <c r="H22" s="664"/>
      <c r="I22" s="664"/>
      <c r="J22" s="664"/>
      <c r="K22" s="664"/>
      <c r="L22" s="664"/>
      <c r="M22" s="664"/>
      <c r="N22" s="664"/>
      <c r="O22" s="665"/>
    </row>
    <row r="23" spans="1:15" x14ac:dyDescent="0.25">
      <c r="A23" s="663"/>
      <c r="B23" s="664"/>
      <c r="C23" s="664"/>
      <c r="D23" s="664"/>
      <c r="E23" s="664"/>
      <c r="F23" s="664"/>
      <c r="G23" s="664"/>
      <c r="H23" s="664"/>
      <c r="I23" s="664"/>
      <c r="J23" s="664"/>
      <c r="K23" s="664"/>
      <c r="L23" s="664"/>
      <c r="M23" s="664"/>
      <c r="N23" s="664"/>
      <c r="O23" s="665"/>
    </row>
    <row r="24" spans="1:15" x14ac:dyDescent="0.25">
      <c r="A24" s="663"/>
      <c r="B24" s="664"/>
      <c r="C24" s="664"/>
      <c r="D24" s="664"/>
      <c r="E24" s="664"/>
      <c r="F24" s="664"/>
      <c r="G24" s="664"/>
      <c r="H24" s="664"/>
      <c r="I24" s="664"/>
      <c r="J24" s="664"/>
      <c r="K24" s="664"/>
      <c r="L24" s="664"/>
      <c r="M24" s="664"/>
      <c r="N24" s="664"/>
      <c r="O24" s="665"/>
    </row>
    <row r="25" spans="1:15" x14ac:dyDescent="0.25">
      <c r="A25" s="663"/>
      <c r="B25" s="664"/>
      <c r="C25" s="664"/>
      <c r="D25" s="664"/>
      <c r="E25" s="664"/>
      <c r="F25" s="664"/>
      <c r="G25" s="664"/>
      <c r="H25" s="664"/>
      <c r="I25" s="664"/>
      <c r="J25" s="664"/>
      <c r="K25" s="664"/>
      <c r="L25" s="664"/>
      <c r="M25" s="664"/>
      <c r="N25" s="664"/>
      <c r="O25" s="665"/>
    </row>
    <row r="26" spans="1:15" x14ac:dyDescent="0.25">
      <c r="A26" s="663"/>
      <c r="B26" s="664"/>
      <c r="C26" s="664"/>
      <c r="D26" s="664"/>
      <c r="E26" s="664"/>
      <c r="F26" s="664"/>
      <c r="G26" s="664"/>
      <c r="H26" s="664"/>
      <c r="I26" s="664"/>
      <c r="J26" s="664"/>
      <c r="K26" s="664"/>
      <c r="L26" s="664"/>
      <c r="M26" s="664"/>
      <c r="N26" s="664"/>
      <c r="O26" s="665"/>
    </row>
    <row r="27" spans="1:15" x14ac:dyDescent="0.25">
      <c r="A27" s="663"/>
      <c r="B27" s="664"/>
      <c r="C27" s="664"/>
      <c r="D27" s="664"/>
      <c r="E27" s="664"/>
      <c r="F27" s="664"/>
      <c r="G27" s="664"/>
      <c r="H27" s="664"/>
      <c r="I27" s="664"/>
      <c r="J27" s="664"/>
      <c r="K27" s="664"/>
      <c r="L27" s="664"/>
      <c r="M27" s="664"/>
      <c r="N27" s="664"/>
      <c r="O27" s="665"/>
    </row>
    <row r="28" spans="1:15" x14ac:dyDescent="0.25">
      <c r="A28" s="663"/>
      <c r="B28" s="664"/>
      <c r="C28" s="664"/>
      <c r="D28" s="664"/>
      <c r="E28" s="664"/>
      <c r="F28" s="664"/>
      <c r="G28" s="664"/>
      <c r="H28" s="664"/>
      <c r="I28" s="664"/>
      <c r="J28" s="664"/>
      <c r="K28" s="664"/>
      <c r="L28" s="664"/>
      <c r="M28" s="664"/>
      <c r="N28" s="664"/>
      <c r="O28" s="665"/>
    </row>
    <row r="29" spans="1:15" x14ac:dyDescent="0.25">
      <c r="A29" s="663"/>
      <c r="B29" s="664"/>
      <c r="C29" s="664"/>
      <c r="D29" s="664"/>
      <c r="E29" s="664"/>
      <c r="F29" s="664"/>
      <c r="G29" s="664"/>
      <c r="H29" s="664"/>
      <c r="I29" s="664"/>
      <c r="J29" s="664"/>
      <c r="K29" s="664"/>
      <c r="L29" s="664"/>
      <c r="M29" s="664"/>
      <c r="N29" s="664"/>
      <c r="O29" s="665"/>
    </row>
    <row r="30" spans="1:15" x14ac:dyDescent="0.25">
      <c r="A30" s="663"/>
      <c r="B30" s="664"/>
      <c r="C30" s="664"/>
      <c r="D30" s="664"/>
      <c r="E30" s="664"/>
      <c r="F30" s="664"/>
      <c r="G30" s="664"/>
      <c r="H30" s="664"/>
      <c r="I30" s="664"/>
      <c r="J30" s="664"/>
      <c r="K30" s="664"/>
      <c r="L30" s="664"/>
      <c r="M30" s="664"/>
      <c r="N30" s="664"/>
      <c r="O30" s="665"/>
    </row>
    <row r="31" spans="1:15" x14ac:dyDescent="0.25">
      <c r="A31" s="663"/>
      <c r="B31" s="664"/>
      <c r="C31" s="664"/>
      <c r="D31" s="664"/>
      <c r="E31" s="664"/>
      <c r="F31" s="664"/>
      <c r="G31" s="664"/>
      <c r="H31" s="664"/>
      <c r="I31" s="664"/>
      <c r="J31" s="664"/>
      <c r="K31" s="664"/>
      <c r="L31" s="664"/>
      <c r="M31" s="664"/>
      <c r="N31" s="664"/>
      <c r="O31" s="665"/>
    </row>
    <row r="32" spans="1:15" x14ac:dyDescent="0.25">
      <c r="A32" s="663"/>
      <c r="B32" s="664"/>
      <c r="C32" s="664"/>
      <c r="D32" s="664"/>
      <c r="E32" s="664"/>
      <c r="F32" s="664"/>
      <c r="G32" s="664"/>
      <c r="H32" s="664"/>
      <c r="I32" s="664"/>
      <c r="J32" s="664"/>
      <c r="K32" s="664"/>
      <c r="L32" s="664"/>
      <c r="M32" s="664"/>
      <c r="N32" s="664"/>
      <c r="O32" s="665"/>
    </row>
    <row r="33" spans="1:15" x14ac:dyDescent="0.25">
      <c r="A33" s="663"/>
      <c r="B33" s="664"/>
      <c r="C33" s="664"/>
      <c r="D33" s="664"/>
      <c r="E33" s="664"/>
      <c r="F33" s="664"/>
      <c r="G33" s="664"/>
      <c r="H33" s="664"/>
      <c r="I33" s="664"/>
      <c r="J33" s="664"/>
      <c r="K33" s="664"/>
      <c r="L33" s="664"/>
      <c r="M33" s="664"/>
      <c r="N33" s="664"/>
      <c r="O33" s="665"/>
    </row>
    <row r="34" spans="1:15" x14ac:dyDescent="0.25">
      <c r="A34" s="663"/>
      <c r="B34" s="664"/>
      <c r="C34" s="664"/>
      <c r="D34" s="664"/>
      <c r="E34" s="664"/>
      <c r="F34" s="664"/>
      <c r="G34" s="664"/>
      <c r="H34" s="664"/>
      <c r="I34" s="664"/>
      <c r="J34" s="664"/>
      <c r="K34" s="664"/>
      <c r="L34" s="664"/>
      <c r="M34" s="664"/>
      <c r="N34" s="664"/>
      <c r="O34" s="665"/>
    </row>
    <row r="35" spans="1:15" x14ac:dyDescent="0.25">
      <c r="A35" s="663"/>
      <c r="B35" s="664"/>
      <c r="C35" s="664"/>
      <c r="D35" s="664"/>
      <c r="E35" s="664"/>
      <c r="F35" s="664"/>
      <c r="G35" s="664"/>
      <c r="H35" s="664"/>
      <c r="I35" s="664"/>
      <c r="J35" s="664"/>
      <c r="K35" s="664"/>
      <c r="L35" s="664"/>
      <c r="M35" s="664"/>
      <c r="N35" s="664"/>
      <c r="O35" s="665"/>
    </row>
    <row r="36" spans="1:15" x14ac:dyDescent="0.25">
      <c r="A36" s="663"/>
      <c r="B36" s="664"/>
      <c r="C36" s="664"/>
      <c r="D36" s="664"/>
      <c r="E36" s="664"/>
      <c r="F36" s="664"/>
      <c r="G36" s="664"/>
      <c r="H36" s="664"/>
      <c r="I36" s="664"/>
      <c r="J36" s="664"/>
      <c r="K36" s="664"/>
      <c r="L36" s="664"/>
      <c r="M36" s="664"/>
      <c r="N36" s="664"/>
      <c r="O36" s="665"/>
    </row>
    <row r="37" spans="1:15" x14ac:dyDescent="0.25">
      <c r="A37" s="663"/>
      <c r="B37" s="664"/>
      <c r="C37" s="664"/>
      <c r="D37" s="664"/>
      <c r="E37" s="664"/>
      <c r="F37" s="664"/>
      <c r="G37" s="664"/>
      <c r="H37" s="664"/>
      <c r="I37" s="664"/>
      <c r="J37" s="664"/>
      <c r="K37" s="664"/>
      <c r="L37" s="664"/>
      <c r="M37" s="664"/>
      <c r="N37" s="664"/>
      <c r="O37" s="665"/>
    </row>
    <row r="38" spans="1:15" x14ac:dyDescent="0.25">
      <c r="A38" s="663"/>
      <c r="B38" s="664"/>
      <c r="C38" s="664"/>
      <c r="D38" s="664"/>
      <c r="E38" s="664"/>
      <c r="F38" s="664"/>
      <c r="G38" s="664"/>
      <c r="H38" s="664"/>
      <c r="I38" s="664"/>
      <c r="J38" s="664"/>
      <c r="K38" s="664"/>
      <c r="L38" s="664"/>
      <c r="M38" s="664"/>
      <c r="N38" s="664"/>
      <c r="O38" s="665"/>
    </row>
    <row r="39" spans="1:15" x14ac:dyDescent="0.25">
      <c r="A39" s="663"/>
      <c r="B39" s="664"/>
      <c r="C39" s="664"/>
      <c r="D39" s="664"/>
      <c r="E39" s="664"/>
      <c r="F39" s="664"/>
      <c r="G39" s="664"/>
      <c r="H39" s="664"/>
      <c r="I39" s="664"/>
      <c r="J39" s="664"/>
      <c r="K39" s="664"/>
      <c r="L39" s="664"/>
      <c r="M39" s="664"/>
      <c r="N39" s="664"/>
      <c r="O39" s="665"/>
    </row>
    <row r="40" spans="1:15" x14ac:dyDescent="0.25">
      <c r="A40" s="663"/>
      <c r="B40" s="664"/>
      <c r="C40" s="664"/>
      <c r="D40" s="664"/>
      <c r="E40" s="664"/>
      <c r="F40" s="664"/>
      <c r="G40" s="664"/>
      <c r="H40" s="664"/>
      <c r="I40" s="664"/>
      <c r="J40" s="664"/>
      <c r="K40" s="664"/>
      <c r="L40" s="664"/>
      <c r="M40" s="664"/>
      <c r="N40" s="664"/>
      <c r="O40" s="665"/>
    </row>
    <row r="41" spans="1:15" x14ac:dyDescent="0.25">
      <c r="A41" s="663"/>
      <c r="B41" s="664"/>
      <c r="C41" s="664"/>
      <c r="D41" s="664"/>
      <c r="E41" s="664"/>
      <c r="F41" s="664"/>
      <c r="G41" s="664"/>
      <c r="H41" s="664"/>
      <c r="I41" s="664"/>
      <c r="J41" s="664"/>
      <c r="K41" s="664"/>
      <c r="L41" s="664"/>
      <c r="M41" s="664"/>
      <c r="N41" s="664"/>
      <c r="O41" s="665"/>
    </row>
    <row r="42" spans="1:15" x14ac:dyDescent="0.25">
      <c r="A42" s="663"/>
      <c r="B42" s="664"/>
      <c r="C42" s="664"/>
      <c r="D42" s="664"/>
      <c r="E42" s="664"/>
      <c r="F42" s="664"/>
      <c r="G42" s="664"/>
      <c r="H42" s="664"/>
      <c r="I42" s="664"/>
      <c r="J42" s="664"/>
      <c r="K42" s="664"/>
      <c r="L42" s="664"/>
      <c r="M42" s="664"/>
      <c r="N42" s="664"/>
      <c r="O42" s="665"/>
    </row>
    <row r="43" spans="1:15" x14ac:dyDescent="0.25">
      <c r="A43" s="663"/>
      <c r="B43" s="664"/>
      <c r="C43" s="664"/>
      <c r="D43" s="664"/>
      <c r="E43" s="664"/>
      <c r="F43" s="664"/>
      <c r="G43" s="664"/>
      <c r="H43" s="664"/>
      <c r="I43" s="664"/>
      <c r="J43" s="664"/>
      <c r="K43" s="664"/>
      <c r="L43" s="664"/>
      <c r="M43" s="664"/>
      <c r="N43" s="664"/>
      <c r="O43" s="665"/>
    </row>
    <row r="44" spans="1:15" x14ac:dyDescent="0.25">
      <c r="A44" s="666"/>
      <c r="B44" s="667"/>
      <c r="C44" s="667"/>
      <c r="D44" s="667"/>
      <c r="E44" s="667"/>
      <c r="F44" s="667"/>
      <c r="G44" s="667"/>
      <c r="H44" s="667"/>
      <c r="I44" s="667"/>
      <c r="J44" s="667"/>
      <c r="K44" s="667"/>
      <c r="L44" s="667"/>
      <c r="M44" s="667"/>
      <c r="N44" s="667"/>
      <c r="O44" s="668"/>
    </row>
  </sheetData>
  <mergeCells count="2">
    <mergeCell ref="A1:O2"/>
    <mergeCell ref="A3:O44"/>
  </mergeCells>
  <pageMargins left="0.7" right="0.7" top="1.218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pane="topRight" sqref="A1:X1"/>
      <selection pane="bottomLeft" sqref="A1:X1"/>
      <selection pane="bottomRight" activeCell="C13" sqref="C13"/>
    </sheetView>
  </sheetViews>
  <sheetFormatPr defaultRowHeight="15" x14ac:dyDescent="0.25"/>
  <cols>
    <col min="1" max="1" width="6.5703125" hidden="1" customWidth="1"/>
    <col min="2" max="2" width="4.140625" customWidth="1"/>
    <col min="3" max="3" width="47.7109375" style="337" customWidth="1"/>
    <col min="4" max="4" width="24.7109375" customWidth="1"/>
    <col min="5" max="5" width="22.5703125" customWidth="1"/>
    <col min="6" max="6" width="25.85546875" customWidth="1"/>
    <col min="7" max="7" width="22.140625" customWidth="1"/>
    <col min="8" max="8" width="19.85546875" customWidth="1"/>
    <col min="9" max="10" width="19.140625" hidden="1" customWidth="1"/>
    <col min="11" max="11" width="20.28515625" customWidth="1"/>
    <col min="12" max="13" width="19.140625" hidden="1" customWidth="1"/>
    <col min="14" max="14" width="19" customWidth="1"/>
    <col min="15" max="15" width="19.140625" hidden="1" customWidth="1"/>
    <col min="16" max="16" width="6.710937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84.75" customHeight="1" thickBot="1" x14ac:dyDescent="0.3">
      <c r="A1" s="704" t="s">
        <v>116</v>
      </c>
      <c r="B1" s="705"/>
      <c r="C1" s="706"/>
      <c r="D1" s="706"/>
      <c r="E1" s="706"/>
      <c r="F1" s="706"/>
      <c r="G1" s="706"/>
      <c r="H1" s="706"/>
      <c r="I1" s="706"/>
      <c r="J1" s="706"/>
      <c r="K1" s="706"/>
      <c r="L1" s="706"/>
      <c r="M1" s="706"/>
      <c r="N1" s="706"/>
      <c r="O1" s="706"/>
      <c r="P1" s="706"/>
      <c r="Q1" s="706"/>
      <c r="R1" s="706"/>
      <c r="S1" s="706"/>
      <c r="T1" s="707"/>
    </row>
    <row r="2" spans="1:26" ht="26.25" customHeight="1" x14ac:dyDescent="0.25">
      <c r="A2" s="338"/>
      <c r="B2" s="729" t="s">
        <v>117</v>
      </c>
      <c r="C2" s="730"/>
      <c r="D2" s="730"/>
      <c r="E2" s="730"/>
      <c r="F2" s="730"/>
      <c r="G2" s="734"/>
      <c r="H2" s="734"/>
      <c r="I2" s="734"/>
      <c r="J2" s="734"/>
      <c r="K2" s="734"/>
      <c r="L2" s="734"/>
      <c r="M2" s="734"/>
      <c r="N2" s="734"/>
      <c r="O2" s="734"/>
      <c r="P2" s="734"/>
      <c r="Q2" s="734"/>
      <c r="R2" s="734"/>
      <c r="S2" s="734"/>
      <c r="T2" s="735"/>
    </row>
    <row r="3" spans="1:26" ht="35.25" customHeight="1" thickBot="1" x14ac:dyDescent="0.3">
      <c r="A3" s="338"/>
      <c r="B3" s="717" t="s">
        <v>118</v>
      </c>
      <c r="C3" s="718"/>
      <c r="D3" s="718"/>
      <c r="E3" s="718"/>
      <c r="F3" s="718"/>
      <c r="G3" s="731"/>
      <c r="H3" s="731"/>
      <c r="I3" s="731"/>
      <c r="J3" s="731"/>
      <c r="K3" s="731"/>
      <c r="L3" s="731"/>
      <c r="M3" s="731"/>
      <c r="N3" s="731"/>
      <c r="O3" s="731"/>
      <c r="P3" s="731"/>
      <c r="Q3" s="731"/>
      <c r="R3" s="731"/>
      <c r="S3" s="731"/>
      <c r="T3" s="732"/>
    </row>
    <row r="4" spans="1:26" ht="46.5" customHeight="1" thickBot="1" x14ac:dyDescent="0.3">
      <c r="B4" s="721" t="s">
        <v>119</v>
      </c>
      <c r="C4" s="721"/>
      <c r="D4" s="721"/>
      <c r="E4" s="721"/>
      <c r="F4" s="721"/>
      <c r="G4" s="721"/>
      <c r="H4" s="721"/>
      <c r="I4" s="721"/>
      <c r="J4" s="721"/>
      <c r="K4" s="721"/>
      <c r="L4" s="721"/>
      <c r="M4" s="721"/>
      <c r="N4" s="721"/>
      <c r="O4" s="721"/>
      <c r="P4" s="721"/>
      <c r="Q4" s="721"/>
      <c r="R4" s="721"/>
      <c r="S4" s="721"/>
      <c r="T4" s="721"/>
      <c r="U4" s="231"/>
      <c r="V4" s="232"/>
      <c r="W4" s="693" t="s">
        <v>120</v>
      </c>
      <c r="X4" s="694"/>
      <c r="Y4" s="694"/>
      <c r="Z4" s="695"/>
    </row>
    <row r="5" spans="1:26" ht="10.5" hidden="1" customHeight="1" thickBot="1" x14ac:dyDescent="0.3">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20"/>
      <c r="X5" s="221"/>
      <c r="Y5" s="221"/>
      <c r="Z5" s="222"/>
    </row>
    <row r="6" spans="1:26" ht="31.5" customHeight="1" thickBot="1" x14ac:dyDescent="0.3">
      <c r="C6" s="733" t="s">
        <v>121</v>
      </c>
      <c r="D6" s="669"/>
      <c r="E6" s="669"/>
      <c r="F6" s="669" t="s">
        <v>122</v>
      </c>
      <c r="G6" s="669"/>
      <c r="H6" s="669" t="s">
        <v>123</v>
      </c>
      <c r="I6" s="669"/>
      <c r="J6" s="669"/>
      <c r="K6" s="669"/>
      <c r="L6" s="669"/>
      <c r="M6" s="669"/>
      <c r="N6" s="669"/>
      <c r="O6" s="669"/>
      <c r="P6" s="669"/>
      <c r="Q6" s="669"/>
      <c r="R6" s="669"/>
      <c r="S6" s="669"/>
      <c r="T6" s="669"/>
      <c r="U6" s="148"/>
      <c r="V6" s="148"/>
      <c r="W6" s="670" t="s">
        <v>124</v>
      </c>
      <c r="X6" s="77">
        <v>1</v>
      </c>
      <c r="Y6" s="77">
        <f>INDEX(Cups,X6)</f>
        <v>0</v>
      </c>
      <c r="Z6" s="288"/>
    </row>
    <row r="7" spans="1:26" s="351" customFormat="1" ht="16.5" customHeight="1" x14ac:dyDescent="0.25">
      <c r="B7" s="724">
        <v>1</v>
      </c>
      <c r="C7" s="725"/>
      <c r="D7" s="282">
        <v>2</v>
      </c>
      <c r="E7" s="357">
        <v>3</v>
      </c>
      <c r="F7" s="358" t="s">
        <v>125</v>
      </c>
      <c r="G7" s="359" t="s">
        <v>126</v>
      </c>
      <c r="H7" s="392">
        <v>4</v>
      </c>
      <c r="I7" s="393"/>
      <c r="J7" s="394"/>
      <c r="K7" s="395" t="s">
        <v>127</v>
      </c>
      <c r="L7" s="360"/>
      <c r="M7" s="360"/>
      <c r="N7" s="412">
        <v>5</v>
      </c>
      <c r="O7" s="360"/>
      <c r="P7" s="360"/>
      <c r="Q7" s="411" t="s">
        <v>128</v>
      </c>
      <c r="R7" s="360"/>
      <c r="S7" s="360"/>
      <c r="T7" s="361">
        <v>6</v>
      </c>
      <c r="U7" s="352"/>
      <c r="V7" s="352"/>
      <c r="W7" s="671"/>
      <c r="X7" s="353"/>
      <c r="Y7" s="353"/>
      <c r="Z7" s="354"/>
    </row>
    <row r="8" spans="1:26" ht="48" customHeight="1" x14ac:dyDescent="0.25">
      <c r="B8" s="713" t="s">
        <v>129</v>
      </c>
      <c r="C8" s="714"/>
      <c r="D8" s="355" t="s">
        <v>130</v>
      </c>
      <c r="E8" s="726" t="s">
        <v>131</v>
      </c>
      <c r="F8" s="727"/>
      <c r="G8" s="728"/>
      <c r="H8" s="710" t="s">
        <v>132</v>
      </c>
      <c r="I8" s="711"/>
      <c r="J8" s="711"/>
      <c r="K8" s="712"/>
      <c r="L8" s="356"/>
      <c r="M8" s="356"/>
      <c r="N8" s="675" t="s">
        <v>133</v>
      </c>
      <c r="O8" s="676"/>
      <c r="P8" s="676"/>
      <c r="Q8" s="677"/>
      <c r="R8" s="356"/>
      <c r="S8" s="356"/>
      <c r="T8" s="391" t="s">
        <v>134</v>
      </c>
      <c r="U8" s="148"/>
      <c r="V8" s="148"/>
      <c r="W8" s="671"/>
      <c r="X8" s="77">
        <v>1</v>
      </c>
      <c r="Y8" s="77">
        <f>INDEX(Cups,X8)</f>
        <v>0</v>
      </c>
      <c r="Z8" s="289"/>
    </row>
    <row r="9" spans="1:26" ht="30.75" customHeight="1" x14ac:dyDescent="0.25">
      <c r="A9" s="23"/>
      <c r="B9" s="713"/>
      <c r="C9" s="714"/>
      <c r="D9" s="702" t="s">
        <v>135</v>
      </c>
      <c r="E9" s="719" t="s">
        <v>136</v>
      </c>
      <c r="F9" s="685" t="s">
        <v>137</v>
      </c>
      <c r="G9" s="687" t="s">
        <v>138</v>
      </c>
      <c r="H9" s="722" t="s">
        <v>139</v>
      </c>
      <c r="I9" s="151" t="s">
        <v>140</v>
      </c>
      <c r="J9" s="151" t="s">
        <v>141</v>
      </c>
      <c r="K9" s="708" t="s">
        <v>142</v>
      </c>
      <c r="L9" s="610" t="s">
        <v>143</v>
      </c>
      <c r="M9" s="610" t="s">
        <v>144</v>
      </c>
      <c r="N9" s="696" t="s">
        <v>145</v>
      </c>
      <c r="O9" s="149" t="s">
        <v>146</v>
      </c>
      <c r="P9" s="150" t="s">
        <v>147</v>
      </c>
      <c r="Q9" s="689" t="s">
        <v>148</v>
      </c>
      <c r="R9" s="408" t="s">
        <v>149</v>
      </c>
      <c r="S9" s="408" t="s">
        <v>150</v>
      </c>
      <c r="T9" s="698" t="s">
        <v>151</v>
      </c>
      <c r="W9" s="671"/>
      <c r="X9" s="77">
        <v>1</v>
      </c>
      <c r="Y9" s="77">
        <f>INDEX(Cups,X9)</f>
        <v>0</v>
      </c>
      <c r="Z9" s="289"/>
    </row>
    <row r="10" spans="1:26" ht="63" customHeight="1" x14ac:dyDescent="0.25">
      <c r="A10" s="23"/>
      <c r="B10" s="715"/>
      <c r="C10" s="716"/>
      <c r="D10" s="703"/>
      <c r="E10" s="720"/>
      <c r="F10" s="686"/>
      <c r="G10" s="688"/>
      <c r="H10" s="723"/>
      <c r="I10" s="151"/>
      <c r="J10" s="151"/>
      <c r="K10" s="709"/>
      <c r="L10" s="611"/>
      <c r="M10" s="611"/>
      <c r="N10" s="697"/>
      <c r="O10" s="414"/>
      <c r="P10" s="64"/>
      <c r="Q10" s="690"/>
      <c r="R10" s="409"/>
      <c r="S10" s="409"/>
      <c r="T10" s="699"/>
      <c r="U10" s="66"/>
      <c r="V10" s="66"/>
      <c r="W10" s="671"/>
      <c r="X10" s="77">
        <v>1</v>
      </c>
      <c r="Y10" s="77">
        <f>INDEX(Cups,X10)</f>
        <v>0</v>
      </c>
      <c r="Z10" s="289"/>
    </row>
    <row r="11" spans="1:26" ht="32.25" customHeight="1" x14ac:dyDescent="0.25">
      <c r="A11" s="23"/>
      <c r="B11" s="10"/>
      <c r="C11" s="390" t="s">
        <v>152</v>
      </c>
      <c r="D11" s="517">
        <v>2</v>
      </c>
      <c r="E11" s="344">
        <v>2.5</v>
      </c>
      <c r="F11" s="345">
        <v>2</v>
      </c>
      <c r="G11" s="346">
        <v>0.5</v>
      </c>
      <c r="H11" s="347"/>
      <c r="I11" s="207">
        <v>9</v>
      </c>
      <c r="J11" s="341">
        <f>IF(I11=1,"",INDEX(Cups,I11))</f>
        <v>1</v>
      </c>
      <c r="K11" s="348"/>
      <c r="L11" s="342">
        <v>5</v>
      </c>
      <c r="M11" s="342">
        <f t="shared" ref="M11:M43" si="0">IF(L11=1,"",INDEX(Cups,L11))</f>
        <v>0.5</v>
      </c>
      <c r="N11" s="413"/>
      <c r="O11" s="82">
        <v>9</v>
      </c>
      <c r="P11" s="343">
        <f t="shared" ref="P11:P43" si="1">IF(O11=1, "", INDEX(Cups,O11))</f>
        <v>1</v>
      </c>
      <c r="Q11" s="564"/>
      <c r="R11" s="342">
        <v>1</v>
      </c>
      <c r="S11" s="410" t="str">
        <f t="shared" ref="S11:S42" si="2">IF(R11=1, "", INDEX(Cups,R11))</f>
        <v/>
      </c>
      <c r="T11" s="349">
        <v>1</v>
      </c>
      <c r="U11" s="66"/>
      <c r="V11" s="66"/>
      <c r="W11" s="671"/>
      <c r="X11" s="77">
        <v>1</v>
      </c>
      <c r="Y11" s="77">
        <f>INDEX(Cups,X11)</f>
        <v>0</v>
      </c>
      <c r="Z11" s="683">
        <f>SUM(Y6:Y11)</f>
        <v>0</v>
      </c>
    </row>
    <row r="12" spans="1:26" ht="32.25" hidden="1" customHeight="1" thickBot="1" x14ac:dyDescent="0.3">
      <c r="A12" s="23">
        <v>1</v>
      </c>
      <c r="B12" s="379"/>
      <c r="C12" s="329"/>
      <c r="D12" s="518"/>
      <c r="E12" s="152"/>
      <c r="F12" s="642"/>
      <c r="G12" s="643"/>
      <c r="H12" s="10"/>
      <c r="I12" s="77"/>
      <c r="J12" s="61"/>
      <c r="K12" s="6"/>
      <c r="L12" s="62"/>
      <c r="M12" s="62"/>
      <c r="N12" s="10"/>
      <c r="O12" s="77"/>
      <c r="P12" s="65"/>
      <c r="Q12" s="565"/>
      <c r="R12" s="62"/>
      <c r="S12" s="380">
        <f t="shared" si="2"/>
        <v>1.375</v>
      </c>
      <c r="T12" s="251"/>
      <c r="U12" s="66"/>
      <c r="V12" s="66"/>
      <c r="W12" s="671"/>
      <c r="X12" s="218"/>
      <c r="Y12" s="219"/>
      <c r="Z12" s="683"/>
    </row>
    <row r="13" spans="1:26" ht="32.25" customHeight="1" thickBot="1" x14ac:dyDescent="0.3">
      <c r="A13" s="23">
        <v>2</v>
      </c>
      <c r="B13" s="284">
        <v>1</v>
      </c>
      <c r="C13" s="586"/>
      <c r="D13" s="518"/>
      <c r="E13" s="152"/>
      <c r="F13" s="642"/>
      <c r="G13" s="643"/>
      <c r="H13" s="10"/>
      <c r="I13" s="77">
        <v>1</v>
      </c>
      <c r="J13" s="233" t="str">
        <f>IF(I13=1,"", INDEX(Cups,I13))</f>
        <v/>
      </c>
      <c r="K13" s="6"/>
      <c r="L13" s="62">
        <v>1</v>
      </c>
      <c r="M13" s="62" t="str">
        <f t="shared" si="0"/>
        <v/>
      </c>
      <c r="N13" s="10"/>
      <c r="O13" s="77">
        <v>1</v>
      </c>
      <c r="P13" s="65" t="str">
        <f t="shared" si="1"/>
        <v/>
      </c>
      <c r="Q13" s="565"/>
      <c r="R13" s="62">
        <v>1</v>
      </c>
      <c r="S13" s="380" t="str">
        <f t="shared" si="2"/>
        <v/>
      </c>
      <c r="T13" s="283"/>
      <c r="U13" s="66"/>
      <c r="V13" s="66"/>
      <c r="W13" s="672"/>
      <c r="X13" s="218"/>
      <c r="Y13" s="218"/>
      <c r="Z13" s="684"/>
    </row>
    <row r="14" spans="1:26" ht="32.25" customHeight="1" thickBot="1" x14ac:dyDescent="0.3">
      <c r="A14" s="23">
        <v>3</v>
      </c>
      <c r="B14" s="284">
        <v>2</v>
      </c>
      <c r="C14" s="586"/>
      <c r="D14" s="518"/>
      <c r="E14" s="152"/>
      <c r="F14" s="642"/>
      <c r="G14" s="643"/>
      <c r="H14" s="284"/>
      <c r="I14" s="276">
        <v>1</v>
      </c>
      <c r="J14" s="233" t="str">
        <f t="shared" ref="J14:J44" si="3">IF(I14=1,"", INDEX(Cups,I14))</f>
        <v/>
      </c>
      <c r="K14" s="6"/>
      <c r="L14" s="62">
        <v>1</v>
      </c>
      <c r="M14" s="62" t="str">
        <f t="shared" si="0"/>
        <v/>
      </c>
      <c r="N14" s="284"/>
      <c r="O14" s="276">
        <v>1</v>
      </c>
      <c r="P14" s="61" t="str">
        <f t="shared" si="1"/>
        <v/>
      </c>
      <c r="Q14" s="6"/>
      <c r="R14" s="62">
        <v>1</v>
      </c>
      <c r="S14" s="62" t="str">
        <f t="shared" si="2"/>
        <v/>
      </c>
      <c r="T14" s="283"/>
      <c r="U14" s="66"/>
      <c r="V14" s="66"/>
      <c r="W14" s="678" t="s">
        <v>153</v>
      </c>
      <c r="X14" s="679"/>
      <c r="Y14" s="679"/>
      <c r="Z14" s="680"/>
    </row>
    <row r="15" spans="1:26" ht="32.25" customHeight="1" x14ac:dyDescent="0.25">
      <c r="A15" s="23">
        <v>4</v>
      </c>
      <c r="B15" s="284">
        <v>3</v>
      </c>
      <c r="C15" s="586"/>
      <c r="D15" s="518"/>
      <c r="E15" s="152"/>
      <c r="F15" s="642"/>
      <c r="G15" s="643"/>
      <c r="H15" s="284"/>
      <c r="I15" s="276">
        <v>1</v>
      </c>
      <c r="J15" s="233" t="str">
        <f t="shared" si="3"/>
        <v/>
      </c>
      <c r="K15" s="6"/>
      <c r="L15" s="62">
        <v>1</v>
      </c>
      <c r="M15" s="62" t="str">
        <f t="shared" si="0"/>
        <v/>
      </c>
      <c r="N15" s="284"/>
      <c r="O15" s="276">
        <v>1</v>
      </c>
      <c r="P15" s="61" t="str">
        <f t="shared" si="1"/>
        <v/>
      </c>
      <c r="Q15" s="6"/>
      <c r="R15" s="62">
        <v>1</v>
      </c>
      <c r="S15" s="62" t="str">
        <f t="shared" si="2"/>
        <v/>
      </c>
      <c r="T15" s="283"/>
      <c r="U15" s="66"/>
      <c r="V15" s="66"/>
      <c r="W15" s="681" t="s">
        <v>154</v>
      </c>
      <c r="X15" s="223"/>
      <c r="Y15" s="224"/>
      <c r="Z15" s="673"/>
    </row>
    <row r="16" spans="1:26" ht="32.25" customHeight="1" x14ac:dyDescent="0.25">
      <c r="A16" s="23">
        <v>5</v>
      </c>
      <c r="B16" s="284">
        <v>4</v>
      </c>
      <c r="C16" s="586"/>
      <c r="D16" s="518"/>
      <c r="E16" s="152"/>
      <c r="F16" s="642"/>
      <c r="G16" s="643"/>
      <c r="H16" s="284"/>
      <c r="I16" s="276">
        <v>1</v>
      </c>
      <c r="J16" s="233" t="str">
        <f t="shared" si="3"/>
        <v/>
      </c>
      <c r="K16" s="6"/>
      <c r="L16" s="62">
        <v>1</v>
      </c>
      <c r="M16" s="62" t="str">
        <f t="shared" si="0"/>
        <v/>
      </c>
      <c r="N16" s="284"/>
      <c r="O16" s="276">
        <v>1</v>
      </c>
      <c r="P16" s="61" t="str">
        <f t="shared" si="1"/>
        <v/>
      </c>
      <c r="Q16" s="6"/>
      <c r="R16" s="62">
        <v>1</v>
      </c>
      <c r="S16" s="62" t="str">
        <f t="shared" si="2"/>
        <v/>
      </c>
      <c r="T16" s="283"/>
      <c r="U16" s="66"/>
      <c r="V16" s="66"/>
      <c r="W16" s="682"/>
      <c r="X16" s="225"/>
      <c r="Y16" s="226"/>
      <c r="Z16" s="674"/>
    </row>
    <row r="17" spans="1:26" ht="32.25" customHeight="1" x14ac:dyDescent="0.25">
      <c r="A17" s="23">
        <v>6</v>
      </c>
      <c r="B17" s="284">
        <v>5</v>
      </c>
      <c r="C17" s="586"/>
      <c r="D17" s="518"/>
      <c r="E17" s="152"/>
      <c r="F17" s="642"/>
      <c r="G17" s="643"/>
      <c r="H17" s="284"/>
      <c r="I17" s="276">
        <v>1</v>
      </c>
      <c r="J17" s="233" t="str">
        <f t="shared" si="3"/>
        <v/>
      </c>
      <c r="K17" s="6"/>
      <c r="L17" s="62">
        <v>1</v>
      </c>
      <c r="M17" s="62" t="str">
        <f t="shared" si="0"/>
        <v/>
      </c>
      <c r="N17" s="284"/>
      <c r="O17" s="276">
        <v>1</v>
      </c>
      <c r="P17" s="61" t="str">
        <f t="shared" si="1"/>
        <v/>
      </c>
      <c r="Q17" s="6"/>
      <c r="R17" s="62">
        <v>1</v>
      </c>
      <c r="S17" s="62" t="str">
        <f t="shared" si="2"/>
        <v/>
      </c>
      <c r="T17" s="283"/>
      <c r="U17" s="66"/>
      <c r="V17" s="66"/>
      <c r="W17" s="700" t="s">
        <v>155</v>
      </c>
      <c r="X17" s="227"/>
      <c r="Y17" s="228"/>
      <c r="Z17" s="691">
        <f>FLOOR(Z15, 0.125)</f>
        <v>0</v>
      </c>
    </row>
    <row r="18" spans="1:26" ht="32.25" customHeight="1" thickBot="1" x14ac:dyDescent="0.3">
      <c r="A18" s="23">
        <v>7</v>
      </c>
      <c r="B18" s="284">
        <v>6</v>
      </c>
      <c r="C18" s="586"/>
      <c r="D18" s="519"/>
      <c r="E18" s="291"/>
      <c r="F18" s="292"/>
      <c r="G18" s="293"/>
      <c r="H18" s="284"/>
      <c r="I18" s="276">
        <v>1</v>
      </c>
      <c r="J18" s="233" t="str">
        <f t="shared" si="3"/>
        <v/>
      </c>
      <c r="K18" s="6"/>
      <c r="L18" s="62">
        <v>1</v>
      </c>
      <c r="M18" s="62" t="str">
        <f t="shared" si="0"/>
        <v/>
      </c>
      <c r="N18" s="284"/>
      <c r="O18" s="276">
        <v>1</v>
      </c>
      <c r="P18" s="61" t="str">
        <f t="shared" si="1"/>
        <v/>
      </c>
      <c r="Q18" s="6"/>
      <c r="R18" s="62">
        <v>1</v>
      </c>
      <c r="S18" s="62" t="str">
        <f t="shared" si="2"/>
        <v/>
      </c>
      <c r="T18" s="283"/>
      <c r="U18" s="66"/>
      <c r="V18" s="66"/>
      <c r="W18" s="701"/>
      <c r="X18" s="229"/>
      <c r="Y18" s="230"/>
      <c r="Z18" s="692"/>
    </row>
    <row r="19" spans="1:26" ht="32.25" customHeight="1" x14ac:dyDescent="0.25">
      <c r="A19" s="23">
        <v>8</v>
      </c>
      <c r="B19" s="284">
        <v>7</v>
      </c>
      <c r="C19" s="586"/>
      <c r="D19" s="519"/>
      <c r="E19" s="291"/>
      <c r="F19" s="292"/>
      <c r="G19" s="293"/>
      <c r="H19" s="284"/>
      <c r="I19" s="276">
        <v>1</v>
      </c>
      <c r="J19" s="233" t="str">
        <f t="shared" si="3"/>
        <v/>
      </c>
      <c r="K19" s="6"/>
      <c r="L19" s="62">
        <v>1</v>
      </c>
      <c r="M19" s="62" t="str">
        <f t="shared" si="0"/>
        <v/>
      </c>
      <c r="N19" s="284"/>
      <c r="O19" s="276">
        <v>1</v>
      </c>
      <c r="P19" s="61" t="str">
        <f t="shared" si="1"/>
        <v/>
      </c>
      <c r="Q19" s="6"/>
      <c r="R19" s="62">
        <v>1</v>
      </c>
      <c r="S19" s="62" t="str">
        <f t="shared" si="2"/>
        <v/>
      </c>
      <c r="T19" s="283"/>
      <c r="U19" s="66"/>
      <c r="V19" s="66"/>
    </row>
    <row r="20" spans="1:26" ht="32.25" customHeight="1" x14ac:dyDescent="0.25">
      <c r="A20" s="23">
        <v>9</v>
      </c>
      <c r="B20" s="284">
        <v>8</v>
      </c>
      <c r="C20" s="586"/>
      <c r="D20" s="519"/>
      <c r="E20" s="291"/>
      <c r="F20" s="292"/>
      <c r="G20" s="293"/>
      <c r="H20" s="284"/>
      <c r="I20" s="276">
        <v>1</v>
      </c>
      <c r="J20" s="233" t="str">
        <f t="shared" si="3"/>
        <v/>
      </c>
      <c r="K20" s="6"/>
      <c r="L20" s="62">
        <v>1</v>
      </c>
      <c r="M20" s="62" t="str">
        <f t="shared" si="0"/>
        <v/>
      </c>
      <c r="N20" s="284"/>
      <c r="O20" s="276">
        <v>1</v>
      </c>
      <c r="P20" s="61" t="str">
        <f t="shared" si="1"/>
        <v/>
      </c>
      <c r="Q20" s="6"/>
      <c r="R20" s="62">
        <v>1</v>
      </c>
      <c r="S20" s="62" t="str">
        <f t="shared" si="2"/>
        <v/>
      </c>
      <c r="T20" s="283"/>
      <c r="U20" s="66"/>
      <c r="V20" s="66"/>
    </row>
    <row r="21" spans="1:26" ht="32.25" customHeight="1" x14ac:dyDescent="0.25">
      <c r="A21" s="23">
        <v>10</v>
      </c>
      <c r="B21" s="284">
        <v>9</v>
      </c>
      <c r="C21" s="586"/>
      <c r="D21" s="519"/>
      <c r="E21" s="291"/>
      <c r="F21" s="292"/>
      <c r="G21" s="293"/>
      <c r="H21" s="284"/>
      <c r="I21" s="276">
        <v>1</v>
      </c>
      <c r="J21" s="233" t="str">
        <f t="shared" si="3"/>
        <v/>
      </c>
      <c r="K21" s="6"/>
      <c r="L21" s="62">
        <v>1</v>
      </c>
      <c r="M21" s="62" t="str">
        <f t="shared" si="0"/>
        <v/>
      </c>
      <c r="N21" s="284"/>
      <c r="O21" s="276">
        <v>1</v>
      </c>
      <c r="P21" s="61" t="str">
        <f t="shared" si="1"/>
        <v/>
      </c>
      <c r="Q21" s="6"/>
      <c r="R21" s="62">
        <v>1</v>
      </c>
      <c r="S21" s="62" t="str">
        <f t="shared" si="2"/>
        <v/>
      </c>
      <c r="T21" s="283"/>
      <c r="U21" s="66"/>
      <c r="V21" s="66"/>
    </row>
    <row r="22" spans="1:26" ht="32.25" customHeight="1" x14ac:dyDescent="0.25">
      <c r="A22" s="23">
        <v>11</v>
      </c>
      <c r="B22" s="284">
        <v>10</v>
      </c>
      <c r="C22" s="567"/>
      <c r="D22" s="519"/>
      <c r="E22" s="291"/>
      <c r="F22" s="292"/>
      <c r="G22" s="293"/>
      <c r="H22" s="284"/>
      <c r="I22" s="276">
        <v>1</v>
      </c>
      <c r="J22" s="233" t="str">
        <f t="shared" si="3"/>
        <v/>
      </c>
      <c r="K22" s="6"/>
      <c r="L22" s="62">
        <v>1</v>
      </c>
      <c r="M22" s="62" t="str">
        <f t="shared" si="0"/>
        <v/>
      </c>
      <c r="N22" s="284"/>
      <c r="O22" s="276">
        <v>1</v>
      </c>
      <c r="P22" s="61" t="str">
        <f t="shared" si="1"/>
        <v/>
      </c>
      <c r="Q22" s="6"/>
      <c r="R22" s="62">
        <v>1</v>
      </c>
      <c r="S22" s="62" t="str">
        <f t="shared" si="2"/>
        <v/>
      </c>
      <c r="T22" s="283"/>
      <c r="U22" s="66"/>
      <c r="V22" s="66"/>
    </row>
    <row r="23" spans="1:26" ht="32.25" customHeight="1" x14ac:dyDescent="0.25">
      <c r="A23" s="23">
        <v>12</v>
      </c>
      <c r="B23" s="284">
        <v>11</v>
      </c>
      <c r="C23" s="567"/>
      <c r="D23" s="519"/>
      <c r="E23" s="291"/>
      <c r="F23" s="292"/>
      <c r="G23" s="293"/>
      <c r="H23" s="284"/>
      <c r="I23" s="276">
        <v>1</v>
      </c>
      <c r="J23" s="233" t="str">
        <f t="shared" si="3"/>
        <v/>
      </c>
      <c r="K23" s="6"/>
      <c r="L23" s="62">
        <v>1</v>
      </c>
      <c r="M23" s="62" t="str">
        <f t="shared" si="0"/>
        <v/>
      </c>
      <c r="N23" s="284"/>
      <c r="O23" s="276">
        <v>1</v>
      </c>
      <c r="P23" s="61" t="str">
        <f t="shared" si="1"/>
        <v/>
      </c>
      <c r="Q23" s="6"/>
      <c r="R23" s="62">
        <v>1</v>
      </c>
      <c r="S23" s="62" t="str">
        <f t="shared" si="2"/>
        <v/>
      </c>
      <c r="T23" s="294"/>
      <c r="U23" s="66"/>
      <c r="V23" s="66"/>
    </row>
    <row r="24" spans="1:26" ht="32.25" customHeight="1" x14ac:dyDescent="0.25">
      <c r="A24" s="23">
        <v>13</v>
      </c>
      <c r="B24" s="284">
        <v>12</v>
      </c>
      <c r="C24" s="567"/>
      <c r="D24" s="519"/>
      <c r="E24" s="291"/>
      <c r="F24" s="292"/>
      <c r="G24" s="293"/>
      <c r="H24" s="284"/>
      <c r="I24" s="276">
        <v>1</v>
      </c>
      <c r="J24" s="233" t="str">
        <f t="shared" si="3"/>
        <v/>
      </c>
      <c r="K24" s="6"/>
      <c r="L24" s="62">
        <v>1</v>
      </c>
      <c r="M24" s="62" t="str">
        <f t="shared" si="0"/>
        <v/>
      </c>
      <c r="N24" s="284"/>
      <c r="O24" s="276">
        <v>1</v>
      </c>
      <c r="P24" s="61" t="str">
        <f t="shared" si="1"/>
        <v/>
      </c>
      <c r="Q24" s="6"/>
      <c r="R24" s="62">
        <v>1</v>
      </c>
      <c r="S24" s="62" t="str">
        <f t="shared" si="2"/>
        <v/>
      </c>
      <c r="T24" s="294"/>
      <c r="U24" s="66"/>
      <c r="V24" s="66"/>
    </row>
    <row r="25" spans="1:26" ht="32.25" customHeight="1" x14ac:dyDescent="0.25">
      <c r="A25" s="23">
        <v>14</v>
      </c>
      <c r="B25" s="284">
        <v>13</v>
      </c>
      <c r="C25" s="567"/>
      <c r="D25" s="519"/>
      <c r="E25" s="291"/>
      <c r="F25" s="292"/>
      <c r="G25" s="293"/>
      <c r="H25" s="284"/>
      <c r="I25" s="276">
        <v>1</v>
      </c>
      <c r="J25" s="233" t="str">
        <f t="shared" si="3"/>
        <v/>
      </c>
      <c r="K25" s="6"/>
      <c r="L25" s="62">
        <v>1</v>
      </c>
      <c r="M25" s="62" t="str">
        <f t="shared" si="0"/>
        <v/>
      </c>
      <c r="N25" s="284"/>
      <c r="O25" s="276">
        <v>1</v>
      </c>
      <c r="P25" s="61" t="str">
        <f t="shared" si="1"/>
        <v/>
      </c>
      <c r="Q25" s="6"/>
      <c r="R25" s="62">
        <v>1</v>
      </c>
      <c r="S25" s="62" t="str">
        <f t="shared" si="2"/>
        <v/>
      </c>
      <c r="T25" s="294"/>
      <c r="U25" s="66"/>
      <c r="V25" s="66"/>
    </row>
    <row r="26" spans="1:26" ht="32.25" customHeight="1" x14ac:dyDescent="0.25">
      <c r="A26" s="23">
        <v>15</v>
      </c>
      <c r="B26" s="284">
        <v>14</v>
      </c>
      <c r="C26" s="567"/>
      <c r="D26" s="519"/>
      <c r="E26" s="291"/>
      <c r="F26" s="292"/>
      <c r="G26" s="293"/>
      <c r="H26" s="284"/>
      <c r="I26" s="276">
        <v>1</v>
      </c>
      <c r="J26" s="233" t="str">
        <f t="shared" si="3"/>
        <v/>
      </c>
      <c r="K26" s="6"/>
      <c r="L26" s="62">
        <v>1</v>
      </c>
      <c r="M26" s="62" t="str">
        <f t="shared" si="0"/>
        <v/>
      </c>
      <c r="N26" s="284"/>
      <c r="O26" s="276">
        <v>1</v>
      </c>
      <c r="P26" s="61" t="str">
        <f t="shared" si="1"/>
        <v/>
      </c>
      <c r="Q26" s="6"/>
      <c r="R26" s="62">
        <v>1</v>
      </c>
      <c r="S26" s="62" t="str">
        <f t="shared" si="2"/>
        <v/>
      </c>
      <c r="T26" s="294"/>
      <c r="U26" s="66"/>
      <c r="V26" s="66"/>
    </row>
    <row r="27" spans="1:26" ht="32.25" customHeight="1" x14ac:dyDescent="0.25">
      <c r="A27" s="23">
        <v>16</v>
      </c>
      <c r="B27" s="284">
        <v>15</v>
      </c>
      <c r="C27" s="567"/>
      <c r="D27" s="519"/>
      <c r="E27" s="291"/>
      <c r="F27" s="292"/>
      <c r="G27" s="293"/>
      <c r="H27" s="284"/>
      <c r="I27" s="276">
        <v>1</v>
      </c>
      <c r="J27" s="233" t="str">
        <f t="shared" si="3"/>
        <v/>
      </c>
      <c r="K27" s="6"/>
      <c r="L27" s="62">
        <v>1</v>
      </c>
      <c r="M27" s="62" t="str">
        <f t="shared" si="0"/>
        <v/>
      </c>
      <c r="N27" s="284"/>
      <c r="O27" s="276">
        <v>1</v>
      </c>
      <c r="P27" s="61" t="str">
        <f t="shared" si="1"/>
        <v/>
      </c>
      <c r="Q27" s="6"/>
      <c r="R27" s="62">
        <v>1</v>
      </c>
      <c r="S27" s="62" t="str">
        <f t="shared" si="2"/>
        <v/>
      </c>
      <c r="T27" s="294"/>
      <c r="U27" s="66"/>
      <c r="V27" s="66"/>
    </row>
    <row r="28" spans="1:26" ht="32.25" customHeight="1" x14ac:dyDescent="0.25">
      <c r="A28" s="23">
        <v>17</v>
      </c>
      <c r="B28" s="284">
        <v>16</v>
      </c>
      <c r="C28" s="567"/>
      <c r="D28" s="519"/>
      <c r="E28" s="291"/>
      <c r="F28" s="292"/>
      <c r="G28" s="293"/>
      <c r="H28" s="284"/>
      <c r="I28" s="276">
        <v>1</v>
      </c>
      <c r="J28" s="233" t="str">
        <f t="shared" si="3"/>
        <v/>
      </c>
      <c r="K28" s="6"/>
      <c r="L28" s="62">
        <v>1</v>
      </c>
      <c r="M28" s="62" t="str">
        <f t="shared" si="0"/>
        <v/>
      </c>
      <c r="N28" s="284"/>
      <c r="O28" s="276">
        <v>1</v>
      </c>
      <c r="P28" s="61" t="str">
        <f t="shared" si="1"/>
        <v/>
      </c>
      <c r="Q28" s="6"/>
      <c r="R28" s="62">
        <v>1</v>
      </c>
      <c r="S28" s="62" t="str">
        <f t="shared" si="2"/>
        <v/>
      </c>
      <c r="T28" s="294"/>
      <c r="U28" s="66"/>
      <c r="V28" s="66"/>
    </row>
    <row r="29" spans="1:26" ht="32.25" customHeight="1" x14ac:dyDescent="0.25">
      <c r="A29" s="23">
        <v>18</v>
      </c>
      <c r="B29" s="284">
        <v>17</v>
      </c>
      <c r="C29" s="567"/>
      <c r="D29" s="519"/>
      <c r="E29" s="291"/>
      <c r="F29" s="292"/>
      <c r="G29" s="293"/>
      <c r="H29" s="284"/>
      <c r="I29" s="276">
        <v>1</v>
      </c>
      <c r="J29" s="233" t="str">
        <f t="shared" si="3"/>
        <v/>
      </c>
      <c r="K29" s="6"/>
      <c r="L29" s="62">
        <v>1</v>
      </c>
      <c r="M29" s="62" t="str">
        <f t="shared" si="0"/>
        <v/>
      </c>
      <c r="N29" s="284"/>
      <c r="O29" s="276">
        <v>1</v>
      </c>
      <c r="P29" s="61" t="str">
        <f t="shared" si="1"/>
        <v/>
      </c>
      <c r="Q29" s="6"/>
      <c r="R29" s="62">
        <v>1</v>
      </c>
      <c r="S29" s="62" t="str">
        <f t="shared" si="2"/>
        <v/>
      </c>
      <c r="T29" s="294"/>
      <c r="U29" s="66"/>
      <c r="V29" s="66"/>
    </row>
    <row r="30" spans="1:26" ht="32.25" customHeight="1" x14ac:dyDescent="0.25">
      <c r="A30" s="23">
        <v>19</v>
      </c>
      <c r="B30" s="284">
        <v>18</v>
      </c>
      <c r="C30" s="567"/>
      <c r="D30" s="519"/>
      <c r="E30" s="291"/>
      <c r="F30" s="292"/>
      <c r="G30" s="293"/>
      <c r="H30" s="284"/>
      <c r="I30" s="276">
        <v>1</v>
      </c>
      <c r="J30" s="233" t="str">
        <f t="shared" si="3"/>
        <v/>
      </c>
      <c r="K30" s="6"/>
      <c r="L30" s="62">
        <v>1</v>
      </c>
      <c r="M30" s="62" t="str">
        <f t="shared" si="0"/>
        <v/>
      </c>
      <c r="N30" s="284"/>
      <c r="O30" s="276">
        <v>1</v>
      </c>
      <c r="P30" s="61" t="str">
        <f t="shared" si="1"/>
        <v/>
      </c>
      <c r="Q30" s="6"/>
      <c r="R30" s="62">
        <v>1</v>
      </c>
      <c r="S30" s="62" t="str">
        <f t="shared" si="2"/>
        <v/>
      </c>
      <c r="T30" s="294"/>
      <c r="U30" s="66"/>
      <c r="V30" s="66"/>
    </row>
    <row r="31" spans="1:26" ht="32.25" customHeight="1" x14ac:dyDescent="0.25">
      <c r="A31" s="23">
        <v>20</v>
      </c>
      <c r="B31" s="284">
        <v>19</v>
      </c>
      <c r="C31" s="567"/>
      <c r="D31" s="519"/>
      <c r="E31" s="291"/>
      <c r="F31" s="292"/>
      <c r="G31" s="293"/>
      <c r="H31" s="284"/>
      <c r="I31" s="276">
        <v>1</v>
      </c>
      <c r="J31" s="233" t="str">
        <f t="shared" si="3"/>
        <v/>
      </c>
      <c r="K31" s="6"/>
      <c r="L31" s="62">
        <v>1</v>
      </c>
      <c r="M31" s="62" t="str">
        <f t="shared" si="0"/>
        <v/>
      </c>
      <c r="N31" s="284"/>
      <c r="O31" s="276">
        <v>1</v>
      </c>
      <c r="P31" s="61" t="str">
        <f t="shared" si="1"/>
        <v/>
      </c>
      <c r="Q31" s="6"/>
      <c r="R31" s="62">
        <v>1</v>
      </c>
      <c r="S31" s="62" t="str">
        <f t="shared" si="2"/>
        <v/>
      </c>
      <c r="T31" s="294"/>
      <c r="U31" s="66"/>
      <c r="V31" s="66"/>
    </row>
    <row r="32" spans="1:26" ht="32.25" customHeight="1" x14ac:dyDescent="0.25">
      <c r="A32" s="23">
        <v>21</v>
      </c>
      <c r="B32" s="284">
        <v>20</v>
      </c>
      <c r="C32" s="567"/>
      <c r="D32" s="519"/>
      <c r="E32" s="291"/>
      <c r="F32" s="292"/>
      <c r="G32" s="293"/>
      <c r="H32" s="284"/>
      <c r="I32" s="276">
        <v>1</v>
      </c>
      <c r="J32" s="233" t="str">
        <f t="shared" si="3"/>
        <v/>
      </c>
      <c r="K32" s="6"/>
      <c r="L32" s="62">
        <v>1</v>
      </c>
      <c r="M32" s="62" t="str">
        <f t="shared" si="0"/>
        <v/>
      </c>
      <c r="N32" s="284"/>
      <c r="O32" s="276">
        <v>1</v>
      </c>
      <c r="P32" s="61" t="str">
        <f t="shared" si="1"/>
        <v/>
      </c>
      <c r="Q32" s="6"/>
      <c r="R32" s="62">
        <v>1</v>
      </c>
      <c r="S32" s="62" t="str">
        <f t="shared" si="2"/>
        <v/>
      </c>
      <c r="T32" s="294"/>
      <c r="U32" s="66"/>
      <c r="V32" s="66"/>
    </row>
    <row r="33" spans="1:22" ht="32.25" customHeight="1" x14ac:dyDescent="0.25">
      <c r="A33" s="23">
        <v>22</v>
      </c>
      <c r="B33" s="284">
        <v>21</v>
      </c>
      <c r="C33" s="567"/>
      <c r="D33" s="519"/>
      <c r="E33" s="291"/>
      <c r="F33" s="292"/>
      <c r="G33" s="293"/>
      <c r="H33" s="284"/>
      <c r="I33" s="276">
        <v>1</v>
      </c>
      <c r="J33" s="233" t="str">
        <f t="shared" si="3"/>
        <v/>
      </c>
      <c r="K33" s="6"/>
      <c r="L33" s="62">
        <v>1</v>
      </c>
      <c r="M33" s="62" t="str">
        <f t="shared" si="0"/>
        <v/>
      </c>
      <c r="N33" s="284"/>
      <c r="O33" s="276">
        <v>1</v>
      </c>
      <c r="P33" s="61" t="str">
        <f t="shared" si="1"/>
        <v/>
      </c>
      <c r="Q33" s="6"/>
      <c r="R33" s="62">
        <v>1</v>
      </c>
      <c r="S33" s="62" t="str">
        <f t="shared" si="2"/>
        <v/>
      </c>
      <c r="T33" s="294"/>
      <c r="U33" s="66"/>
      <c r="V33" s="66"/>
    </row>
    <row r="34" spans="1:22" ht="32.25" customHeight="1" x14ac:dyDescent="0.25">
      <c r="A34" s="23">
        <v>23</v>
      </c>
      <c r="B34" s="284">
        <v>22</v>
      </c>
      <c r="C34" s="567"/>
      <c r="D34" s="519"/>
      <c r="E34" s="291"/>
      <c r="F34" s="292"/>
      <c r="G34" s="293"/>
      <c r="H34" s="284"/>
      <c r="I34" s="276">
        <v>1</v>
      </c>
      <c r="J34" s="233" t="str">
        <f t="shared" si="3"/>
        <v/>
      </c>
      <c r="K34" s="6"/>
      <c r="L34" s="62">
        <v>1</v>
      </c>
      <c r="M34" s="62" t="str">
        <f t="shared" si="0"/>
        <v/>
      </c>
      <c r="N34" s="284"/>
      <c r="O34" s="276">
        <v>1</v>
      </c>
      <c r="P34" s="61" t="str">
        <f t="shared" si="1"/>
        <v/>
      </c>
      <c r="Q34" s="6"/>
      <c r="R34" s="62">
        <v>1</v>
      </c>
      <c r="S34" s="62" t="str">
        <f t="shared" si="2"/>
        <v/>
      </c>
      <c r="T34" s="294"/>
      <c r="U34" s="66"/>
      <c r="V34" s="66"/>
    </row>
    <row r="35" spans="1:22" ht="32.25" customHeight="1" x14ac:dyDescent="0.25">
      <c r="A35" s="23">
        <v>24</v>
      </c>
      <c r="B35" s="284">
        <v>23</v>
      </c>
      <c r="C35" s="567"/>
      <c r="D35" s="519"/>
      <c r="E35" s="291"/>
      <c r="F35" s="292"/>
      <c r="G35" s="293"/>
      <c r="H35" s="284"/>
      <c r="I35" s="276">
        <v>1</v>
      </c>
      <c r="J35" s="233" t="str">
        <f t="shared" si="3"/>
        <v/>
      </c>
      <c r="K35" s="6"/>
      <c r="L35" s="62">
        <v>1</v>
      </c>
      <c r="M35" s="62" t="str">
        <f t="shared" si="0"/>
        <v/>
      </c>
      <c r="N35" s="284"/>
      <c r="O35" s="276">
        <v>1</v>
      </c>
      <c r="P35" s="61" t="str">
        <f t="shared" si="1"/>
        <v/>
      </c>
      <c r="Q35" s="6"/>
      <c r="R35" s="62">
        <v>1</v>
      </c>
      <c r="S35" s="62" t="str">
        <f t="shared" si="2"/>
        <v/>
      </c>
      <c r="T35" s="294"/>
      <c r="U35" s="66"/>
      <c r="V35" s="66"/>
    </row>
    <row r="36" spans="1:22" ht="32.25" customHeight="1" x14ac:dyDescent="0.25">
      <c r="A36" s="23">
        <v>25</v>
      </c>
      <c r="B36" s="284">
        <v>24</v>
      </c>
      <c r="C36" s="567"/>
      <c r="D36" s="519"/>
      <c r="E36" s="291"/>
      <c r="F36" s="292"/>
      <c r="G36" s="293"/>
      <c r="H36" s="284"/>
      <c r="I36" s="276">
        <v>1</v>
      </c>
      <c r="J36" s="233" t="str">
        <f t="shared" si="3"/>
        <v/>
      </c>
      <c r="K36" s="6"/>
      <c r="L36" s="62">
        <v>1</v>
      </c>
      <c r="M36" s="62" t="str">
        <f t="shared" si="0"/>
        <v/>
      </c>
      <c r="N36" s="284"/>
      <c r="O36" s="276">
        <v>1</v>
      </c>
      <c r="P36" s="61" t="str">
        <f t="shared" si="1"/>
        <v/>
      </c>
      <c r="Q36" s="6"/>
      <c r="R36" s="62">
        <v>1</v>
      </c>
      <c r="S36" s="62" t="str">
        <f t="shared" si="2"/>
        <v/>
      </c>
      <c r="T36" s="294"/>
      <c r="U36" s="66"/>
      <c r="V36" s="66"/>
    </row>
    <row r="37" spans="1:22" ht="32.25" customHeight="1" x14ac:dyDescent="0.25">
      <c r="A37" s="23">
        <v>26</v>
      </c>
      <c r="B37" s="284">
        <v>25</v>
      </c>
      <c r="C37" s="567"/>
      <c r="D37" s="519"/>
      <c r="E37" s="291"/>
      <c r="F37" s="292"/>
      <c r="G37" s="293"/>
      <c r="H37" s="284"/>
      <c r="I37" s="276">
        <v>1</v>
      </c>
      <c r="J37" s="233" t="str">
        <f t="shared" si="3"/>
        <v/>
      </c>
      <c r="K37" s="6"/>
      <c r="L37" s="62">
        <v>1</v>
      </c>
      <c r="M37" s="62" t="str">
        <f t="shared" si="0"/>
        <v/>
      </c>
      <c r="N37" s="284"/>
      <c r="O37" s="276">
        <v>1</v>
      </c>
      <c r="P37" s="61" t="str">
        <f t="shared" si="1"/>
        <v/>
      </c>
      <c r="Q37" s="6"/>
      <c r="R37" s="62">
        <v>1</v>
      </c>
      <c r="S37" s="62" t="str">
        <f t="shared" si="2"/>
        <v/>
      </c>
      <c r="T37" s="294"/>
      <c r="U37" s="66"/>
      <c r="V37" s="66"/>
    </row>
    <row r="38" spans="1:22" ht="32.25" customHeight="1" x14ac:dyDescent="0.25">
      <c r="A38" s="23">
        <v>27</v>
      </c>
      <c r="B38" s="284">
        <v>26</v>
      </c>
      <c r="C38" s="567"/>
      <c r="D38" s="519"/>
      <c r="E38" s="291"/>
      <c r="F38" s="292"/>
      <c r="G38" s="293"/>
      <c r="H38" s="284"/>
      <c r="I38" s="276">
        <v>1</v>
      </c>
      <c r="J38" s="233" t="str">
        <f t="shared" si="3"/>
        <v/>
      </c>
      <c r="K38" s="6"/>
      <c r="L38" s="62">
        <v>1</v>
      </c>
      <c r="M38" s="62" t="str">
        <f t="shared" si="0"/>
        <v/>
      </c>
      <c r="N38" s="284"/>
      <c r="O38" s="276">
        <v>1</v>
      </c>
      <c r="P38" s="61" t="str">
        <f t="shared" si="1"/>
        <v/>
      </c>
      <c r="Q38" s="6"/>
      <c r="R38" s="62">
        <v>1</v>
      </c>
      <c r="S38" s="62" t="str">
        <f t="shared" si="2"/>
        <v/>
      </c>
      <c r="T38" s="294"/>
      <c r="U38" s="66"/>
      <c r="V38" s="66"/>
    </row>
    <row r="39" spans="1:22" ht="32.25" customHeight="1" x14ac:dyDescent="0.25">
      <c r="A39" s="23">
        <v>28</v>
      </c>
      <c r="B39" s="284">
        <v>27</v>
      </c>
      <c r="C39" s="567"/>
      <c r="D39" s="519"/>
      <c r="E39" s="291"/>
      <c r="F39" s="292"/>
      <c r="G39" s="293"/>
      <c r="H39" s="284"/>
      <c r="I39" s="276">
        <v>1</v>
      </c>
      <c r="J39" s="233" t="str">
        <f t="shared" si="3"/>
        <v/>
      </c>
      <c r="K39" s="6"/>
      <c r="L39" s="62">
        <v>1</v>
      </c>
      <c r="M39" s="62" t="str">
        <f t="shared" si="0"/>
        <v/>
      </c>
      <c r="N39" s="284"/>
      <c r="O39" s="276">
        <v>1</v>
      </c>
      <c r="P39" s="61" t="str">
        <f t="shared" si="1"/>
        <v/>
      </c>
      <c r="Q39" s="6"/>
      <c r="R39" s="62">
        <v>1</v>
      </c>
      <c r="S39" s="62" t="str">
        <f t="shared" si="2"/>
        <v/>
      </c>
      <c r="T39" s="294"/>
      <c r="U39" s="66"/>
      <c r="V39" s="66"/>
    </row>
    <row r="40" spans="1:22" ht="32.25" customHeight="1" x14ac:dyDescent="0.25">
      <c r="A40" s="23">
        <v>29</v>
      </c>
      <c r="B40" s="284">
        <v>28</v>
      </c>
      <c r="C40" s="567"/>
      <c r="D40" s="519"/>
      <c r="E40" s="291"/>
      <c r="F40" s="292"/>
      <c r="G40" s="293"/>
      <c r="H40" s="284"/>
      <c r="I40" s="276">
        <v>1</v>
      </c>
      <c r="J40" s="233" t="str">
        <f t="shared" si="3"/>
        <v/>
      </c>
      <c r="K40" s="6"/>
      <c r="L40" s="62">
        <v>1</v>
      </c>
      <c r="M40" s="62" t="str">
        <f t="shared" si="0"/>
        <v/>
      </c>
      <c r="N40" s="284"/>
      <c r="O40" s="276">
        <v>1</v>
      </c>
      <c r="P40" s="61" t="str">
        <f t="shared" si="1"/>
        <v/>
      </c>
      <c r="Q40" s="6"/>
      <c r="R40" s="62">
        <v>1</v>
      </c>
      <c r="S40" s="62" t="str">
        <f t="shared" si="2"/>
        <v/>
      </c>
      <c r="T40" s="294"/>
      <c r="U40" s="66"/>
      <c r="V40" s="66"/>
    </row>
    <row r="41" spans="1:22" ht="32.25" customHeight="1" x14ac:dyDescent="0.25">
      <c r="A41" s="23">
        <v>30</v>
      </c>
      <c r="B41" s="284">
        <v>29</v>
      </c>
      <c r="C41" s="567"/>
      <c r="D41" s="519"/>
      <c r="E41" s="291"/>
      <c r="F41" s="292"/>
      <c r="G41" s="293"/>
      <c r="H41" s="284"/>
      <c r="I41" s="276">
        <v>1</v>
      </c>
      <c r="J41" s="233" t="str">
        <f t="shared" si="3"/>
        <v/>
      </c>
      <c r="K41" s="6"/>
      <c r="L41" s="62">
        <v>1</v>
      </c>
      <c r="M41" s="62" t="str">
        <f t="shared" si="0"/>
        <v/>
      </c>
      <c r="N41" s="284"/>
      <c r="O41" s="276">
        <v>1</v>
      </c>
      <c r="P41" s="61" t="str">
        <f t="shared" si="1"/>
        <v/>
      </c>
      <c r="Q41" s="6"/>
      <c r="R41" s="62">
        <v>1</v>
      </c>
      <c r="S41" s="62" t="str">
        <f t="shared" si="2"/>
        <v/>
      </c>
      <c r="T41" s="294"/>
      <c r="U41" s="66"/>
      <c r="V41" s="66"/>
    </row>
    <row r="42" spans="1:22" ht="32.25" customHeight="1" x14ac:dyDescent="0.25">
      <c r="A42" s="23">
        <v>31</v>
      </c>
      <c r="B42" s="284">
        <v>30</v>
      </c>
      <c r="C42" s="567"/>
      <c r="D42" s="519"/>
      <c r="E42" s="291"/>
      <c r="F42" s="292"/>
      <c r="G42" s="293"/>
      <c r="H42" s="284"/>
      <c r="I42" s="276">
        <v>1</v>
      </c>
      <c r="J42" s="233" t="str">
        <f t="shared" si="3"/>
        <v/>
      </c>
      <c r="K42" s="6"/>
      <c r="L42" s="62">
        <v>1</v>
      </c>
      <c r="M42" s="62" t="str">
        <f t="shared" si="0"/>
        <v/>
      </c>
      <c r="N42" s="284"/>
      <c r="O42" s="276">
        <v>1</v>
      </c>
      <c r="P42" s="61" t="str">
        <f t="shared" si="1"/>
        <v/>
      </c>
      <c r="Q42" s="6"/>
      <c r="R42" s="62">
        <v>1</v>
      </c>
      <c r="S42" s="62" t="str">
        <f t="shared" si="2"/>
        <v/>
      </c>
      <c r="T42" s="294"/>
      <c r="U42" s="66"/>
      <c r="V42" s="66"/>
    </row>
    <row r="43" spans="1:22" ht="32.25" customHeight="1" x14ac:dyDescent="0.25">
      <c r="A43" s="23">
        <v>32</v>
      </c>
      <c r="B43" s="284">
        <v>31</v>
      </c>
      <c r="C43" s="567"/>
      <c r="D43" s="519"/>
      <c r="E43" s="291"/>
      <c r="F43" s="292"/>
      <c r="G43" s="293"/>
      <c r="H43" s="284"/>
      <c r="I43" s="276">
        <v>1</v>
      </c>
      <c r="J43" s="233" t="str">
        <f t="shared" si="3"/>
        <v/>
      </c>
      <c r="K43" s="6"/>
      <c r="L43" s="62">
        <v>1</v>
      </c>
      <c r="M43" s="62" t="str">
        <f t="shared" si="0"/>
        <v/>
      </c>
      <c r="N43" s="284"/>
      <c r="O43" s="276">
        <v>1</v>
      </c>
      <c r="P43" s="61" t="str">
        <f t="shared" si="1"/>
        <v/>
      </c>
      <c r="Q43" s="6"/>
      <c r="R43" s="62">
        <v>1</v>
      </c>
      <c r="S43" s="62" t="str">
        <f t="shared" ref="S43:S62" si="4">IF(R43=1, "", INDEX(Cups,R43))</f>
        <v/>
      </c>
      <c r="T43" s="294"/>
      <c r="U43" s="66"/>
      <c r="V43" s="66"/>
    </row>
    <row r="44" spans="1:22" ht="32.25" customHeight="1" x14ac:dyDescent="0.25">
      <c r="A44" s="23">
        <v>33</v>
      </c>
      <c r="B44" s="284">
        <v>32</v>
      </c>
      <c r="C44" s="567"/>
      <c r="D44" s="519"/>
      <c r="E44" s="291"/>
      <c r="F44" s="292"/>
      <c r="G44" s="293"/>
      <c r="H44" s="284"/>
      <c r="I44" s="276">
        <v>1</v>
      </c>
      <c r="J44" s="233" t="str">
        <f t="shared" si="3"/>
        <v/>
      </c>
      <c r="K44" s="6"/>
      <c r="L44" s="62">
        <v>1</v>
      </c>
      <c r="M44" s="62" t="str">
        <f t="shared" ref="M44:M61" si="5">IF(L44=1,"",INDEX(Cups,L44))</f>
        <v/>
      </c>
      <c r="N44" s="284"/>
      <c r="O44" s="276">
        <v>1</v>
      </c>
      <c r="P44" s="61" t="str">
        <f t="shared" ref="P44:P62" si="6">IF(O44=1, "", INDEX(Cups,O44))</f>
        <v/>
      </c>
      <c r="Q44" s="6"/>
      <c r="R44" s="62">
        <v>1</v>
      </c>
      <c r="S44" s="62" t="str">
        <f t="shared" si="4"/>
        <v/>
      </c>
      <c r="T44" s="294"/>
      <c r="U44" s="66"/>
      <c r="V44" s="66"/>
    </row>
    <row r="45" spans="1:22" ht="32.25" customHeight="1" x14ac:dyDescent="0.25">
      <c r="A45" s="23">
        <v>34</v>
      </c>
      <c r="B45" s="284">
        <v>33</v>
      </c>
      <c r="C45" s="567"/>
      <c r="D45" s="519"/>
      <c r="E45" s="291"/>
      <c r="F45" s="292"/>
      <c r="G45" s="293"/>
      <c r="H45" s="284"/>
      <c r="I45" s="276">
        <v>1</v>
      </c>
      <c r="J45" s="233" t="str">
        <f t="shared" ref="J45:J62" si="7">IF(I45=1,"", INDEX(Cups,I45))</f>
        <v/>
      </c>
      <c r="K45" s="6"/>
      <c r="L45" s="62">
        <v>1</v>
      </c>
      <c r="M45" s="62" t="str">
        <f t="shared" si="5"/>
        <v/>
      </c>
      <c r="N45" s="284"/>
      <c r="O45" s="276">
        <v>1</v>
      </c>
      <c r="P45" s="61" t="str">
        <f t="shared" si="6"/>
        <v/>
      </c>
      <c r="Q45" s="6"/>
      <c r="R45" s="62">
        <v>1</v>
      </c>
      <c r="S45" s="62" t="str">
        <f t="shared" si="4"/>
        <v/>
      </c>
      <c r="T45" s="294"/>
      <c r="U45" s="66"/>
      <c r="V45" s="66"/>
    </row>
    <row r="46" spans="1:22" ht="32.25" customHeight="1" x14ac:dyDescent="0.25">
      <c r="A46" s="23">
        <v>35</v>
      </c>
      <c r="B46" s="284">
        <v>34</v>
      </c>
      <c r="C46" s="567"/>
      <c r="D46" s="519"/>
      <c r="E46" s="291"/>
      <c r="F46" s="292"/>
      <c r="G46" s="293"/>
      <c r="H46" s="284"/>
      <c r="I46" s="276">
        <v>1</v>
      </c>
      <c r="J46" s="233" t="str">
        <f t="shared" si="7"/>
        <v/>
      </c>
      <c r="K46" s="6"/>
      <c r="L46" s="62">
        <v>1</v>
      </c>
      <c r="M46" s="62" t="str">
        <f t="shared" si="5"/>
        <v/>
      </c>
      <c r="N46" s="284"/>
      <c r="O46" s="276">
        <v>1</v>
      </c>
      <c r="P46" s="61" t="str">
        <f t="shared" si="6"/>
        <v/>
      </c>
      <c r="Q46" s="6"/>
      <c r="R46" s="62">
        <v>1</v>
      </c>
      <c r="S46" s="62" t="str">
        <f t="shared" si="4"/>
        <v/>
      </c>
      <c r="T46" s="294"/>
      <c r="U46" s="66"/>
      <c r="V46" s="66"/>
    </row>
    <row r="47" spans="1:22" ht="32.25" customHeight="1" x14ac:dyDescent="0.25">
      <c r="A47" s="23">
        <v>36</v>
      </c>
      <c r="B47" s="284">
        <v>35</v>
      </c>
      <c r="C47" s="567"/>
      <c r="D47" s="519"/>
      <c r="E47" s="291"/>
      <c r="F47" s="292"/>
      <c r="G47" s="293"/>
      <c r="H47" s="284"/>
      <c r="I47" s="276">
        <v>1</v>
      </c>
      <c r="J47" s="233" t="str">
        <f t="shared" si="7"/>
        <v/>
      </c>
      <c r="K47" s="6"/>
      <c r="L47" s="62">
        <v>1</v>
      </c>
      <c r="M47" s="62" t="str">
        <f t="shared" si="5"/>
        <v/>
      </c>
      <c r="N47" s="284"/>
      <c r="O47" s="276">
        <v>1</v>
      </c>
      <c r="P47" s="61" t="str">
        <f t="shared" si="6"/>
        <v/>
      </c>
      <c r="Q47" s="6"/>
      <c r="R47" s="62">
        <v>1</v>
      </c>
      <c r="S47" s="62" t="str">
        <f t="shared" si="4"/>
        <v/>
      </c>
      <c r="T47" s="294"/>
      <c r="U47" s="66"/>
      <c r="V47" s="66"/>
    </row>
    <row r="48" spans="1:22" ht="32.25" customHeight="1" x14ac:dyDescent="0.25">
      <c r="A48" s="23">
        <v>37</v>
      </c>
      <c r="B48" s="284">
        <v>36</v>
      </c>
      <c r="C48" s="567"/>
      <c r="D48" s="519"/>
      <c r="E48" s="291"/>
      <c r="F48" s="292"/>
      <c r="G48" s="293"/>
      <c r="H48" s="284"/>
      <c r="I48" s="276">
        <v>1</v>
      </c>
      <c r="J48" s="233" t="str">
        <f t="shared" si="7"/>
        <v/>
      </c>
      <c r="K48" s="6"/>
      <c r="L48" s="62">
        <v>1</v>
      </c>
      <c r="M48" s="62" t="str">
        <f t="shared" si="5"/>
        <v/>
      </c>
      <c r="N48" s="284"/>
      <c r="O48" s="276">
        <v>1</v>
      </c>
      <c r="P48" s="61" t="str">
        <f t="shared" si="6"/>
        <v/>
      </c>
      <c r="Q48" s="6"/>
      <c r="R48" s="62">
        <v>1</v>
      </c>
      <c r="S48" s="62" t="str">
        <f t="shared" si="4"/>
        <v/>
      </c>
      <c r="T48" s="294"/>
      <c r="U48" s="66"/>
      <c r="V48" s="66"/>
    </row>
    <row r="49" spans="1:22" ht="32.25" customHeight="1" x14ac:dyDescent="0.25">
      <c r="A49" s="23">
        <v>38</v>
      </c>
      <c r="B49" s="284">
        <v>37</v>
      </c>
      <c r="C49" s="567"/>
      <c r="D49" s="519"/>
      <c r="E49" s="291"/>
      <c r="F49" s="292"/>
      <c r="G49" s="293"/>
      <c r="H49" s="284"/>
      <c r="I49" s="276">
        <v>1</v>
      </c>
      <c r="J49" s="233" t="str">
        <f t="shared" si="7"/>
        <v/>
      </c>
      <c r="K49" s="6"/>
      <c r="L49" s="62">
        <v>1</v>
      </c>
      <c r="M49" s="62" t="str">
        <f t="shared" si="5"/>
        <v/>
      </c>
      <c r="N49" s="284"/>
      <c r="O49" s="276">
        <v>1</v>
      </c>
      <c r="P49" s="61" t="str">
        <f t="shared" si="6"/>
        <v/>
      </c>
      <c r="Q49" s="6"/>
      <c r="R49" s="62">
        <v>1</v>
      </c>
      <c r="S49" s="62" t="str">
        <f t="shared" si="4"/>
        <v/>
      </c>
      <c r="T49" s="294"/>
      <c r="U49" s="66"/>
      <c r="V49" s="66"/>
    </row>
    <row r="50" spans="1:22" ht="32.25" customHeight="1" x14ac:dyDescent="0.25">
      <c r="A50" s="23">
        <v>39</v>
      </c>
      <c r="B50" s="284">
        <v>38</v>
      </c>
      <c r="C50" s="567"/>
      <c r="D50" s="519"/>
      <c r="E50" s="291"/>
      <c r="F50" s="292"/>
      <c r="G50" s="293"/>
      <c r="H50" s="284"/>
      <c r="I50" s="276">
        <v>1</v>
      </c>
      <c r="J50" s="233" t="str">
        <f t="shared" si="7"/>
        <v/>
      </c>
      <c r="K50" s="6"/>
      <c r="L50" s="62">
        <v>1</v>
      </c>
      <c r="M50" s="62" t="str">
        <f t="shared" si="5"/>
        <v/>
      </c>
      <c r="N50" s="284"/>
      <c r="O50" s="276">
        <v>1</v>
      </c>
      <c r="P50" s="61" t="str">
        <f t="shared" si="6"/>
        <v/>
      </c>
      <c r="Q50" s="6"/>
      <c r="R50" s="62">
        <v>1</v>
      </c>
      <c r="S50" s="62" t="str">
        <f t="shared" si="4"/>
        <v/>
      </c>
      <c r="T50" s="294"/>
      <c r="U50" s="66"/>
      <c r="V50" s="66"/>
    </row>
    <row r="51" spans="1:22" ht="32.25" customHeight="1" x14ac:dyDescent="0.25">
      <c r="A51" s="23">
        <v>40</v>
      </c>
      <c r="B51" s="284">
        <v>39</v>
      </c>
      <c r="C51" s="567"/>
      <c r="D51" s="519"/>
      <c r="E51" s="291"/>
      <c r="F51" s="292"/>
      <c r="G51" s="293"/>
      <c r="H51" s="284"/>
      <c r="I51" s="276">
        <v>1</v>
      </c>
      <c r="J51" s="233" t="str">
        <f t="shared" si="7"/>
        <v/>
      </c>
      <c r="K51" s="6"/>
      <c r="L51" s="62">
        <v>1</v>
      </c>
      <c r="M51" s="62" t="str">
        <f t="shared" si="5"/>
        <v/>
      </c>
      <c r="N51" s="284"/>
      <c r="O51" s="276">
        <v>1</v>
      </c>
      <c r="P51" s="61" t="str">
        <f t="shared" si="6"/>
        <v/>
      </c>
      <c r="Q51" s="6"/>
      <c r="R51" s="62">
        <v>1</v>
      </c>
      <c r="S51" s="62" t="str">
        <f t="shared" si="4"/>
        <v/>
      </c>
      <c r="T51" s="294"/>
      <c r="U51" s="66"/>
      <c r="V51" s="66"/>
    </row>
    <row r="52" spans="1:22" ht="32.25" customHeight="1" x14ac:dyDescent="0.25">
      <c r="A52" s="23">
        <v>41</v>
      </c>
      <c r="B52" s="284">
        <v>40</v>
      </c>
      <c r="C52" s="567"/>
      <c r="D52" s="519"/>
      <c r="E52" s="291"/>
      <c r="F52" s="292"/>
      <c r="G52" s="293"/>
      <c r="H52" s="284"/>
      <c r="I52" s="276">
        <v>1</v>
      </c>
      <c r="J52" s="233" t="str">
        <f t="shared" si="7"/>
        <v/>
      </c>
      <c r="K52" s="6"/>
      <c r="L52" s="62">
        <v>1</v>
      </c>
      <c r="M52" s="62" t="str">
        <f t="shared" si="5"/>
        <v/>
      </c>
      <c r="N52" s="284"/>
      <c r="O52" s="276">
        <v>1</v>
      </c>
      <c r="P52" s="61" t="str">
        <f t="shared" si="6"/>
        <v/>
      </c>
      <c r="Q52" s="6"/>
      <c r="R52" s="62">
        <v>1</v>
      </c>
      <c r="S52" s="62" t="str">
        <f t="shared" si="4"/>
        <v/>
      </c>
      <c r="T52" s="294"/>
      <c r="U52" s="66"/>
      <c r="V52" s="66"/>
    </row>
    <row r="53" spans="1:22" ht="32.25" customHeight="1" x14ac:dyDescent="0.25">
      <c r="A53" s="23">
        <v>42</v>
      </c>
      <c r="B53" s="284">
        <v>41</v>
      </c>
      <c r="C53" s="567"/>
      <c r="D53" s="519"/>
      <c r="E53" s="291"/>
      <c r="F53" s="292"/>
      <c r="G53" s="293"/>
      <c r="H53" s="284"/>
      <c r="I53" s="276">
        <v>1</v>
      </c>
      <c r="J53" s="233" t="str">
        <f t="shared" si="7"/>
        <v/>
      </c>
      <c r="K53" s="6"/>
      <c r="L53" s="62">
        <v>1</v>
      </c>
      <c r="M53" s="62" t="str">
        <f t="shared" si="5"/>
        <v/>
      </c>
      <c r="N53" s="284"/>
      <c r="O53" s="276">
        <v>1</v>
      </c>
      <c r="P53" s="61" t="str">
        <f t="shared" si="6"/>
        <v/>
      </c>
      <c r="Q53" s="6"/>
      <c r="R53" s="62">
        <v>1</v>
      </c>
      <c r="S53" s="62" t="str">
        <f t="shared" si="4"/>
        <v/>
      </c>
      <c r="T53" s="294"/>
      <c r="U53" s="66"/>
      <c r="V53" s="66"/>
    </row>
    <row r="54" spans="1:22" ht="32.25" customHeight="1" x14ac:dyDescent="0.25">
      <c r="A54" s="23">
        <v>43</v>
      </c>
      <c r="B54" s="284">
        <v>42</v>
      </c>
      <c r="C54" s="567"/>
      <c r="D54" s="519"/>
      <c r="E54" s="291"/>
      <c r="F54" s="292"/>
      <c r="G54" s="293"/>
      <c r="H54" s="284"/>
      <c r="I54" s="276">
        <v>1</v>
      </c>
      <c r="J54" s="233" t="str">
        <f t="shared" si="7"/>
        <v/>
      </c>
      <c r="K54" s="6"/>
      <c r="L54" s="62">
        <v>1</v>
      </c>
      <c r="M54" s="62" t="str">
        <f t="shared" si="5"/>
        <v/>
      </c>
      <c r="N54" s="284"/>
      <c r="O54" s="276">
        <v>1</v>
      </c>
      <c r="P54" s="61" t="str">
        <f t="shared" si="6"/>
        <v/>
      </c>
      <c r="Q54" s="6"/>
      <c r="R54" s="62">
        <v>1</v>
      </c>
      <c r="S54" s="62" t="str">
        <f t="shared" si="4"/>
        <v/>
      </c>
      <c r="T54" s="294"/>
      <c r="U54" s="66"/>
      <c r="V54" s="66"/>
    </row>
    <row r="55" spans="1:22" ht="32.25" customHeight="1" x14ac:dyDescent="0.25">
      <c r="A55" s="23">
        <v>44</v>
      </c>
      <c r="B55" s="284">
        <v>43</v>
      </c>
      <c r="C55" s="567"/>
      <c r="D55" s="519"/>
      <c r="E55" s="291"/>
      <c r="F55" s="292"/>
      <c r="G55" s="293"/>
      <c r="H55" s="284"/>
      <c r="I55" s="276">
        <v>1</v>
      </c>
      <c r="J55" s="233" t="str">
        <f t="shared" si="7"/>
        <v/>
      </c>
      <c r="K55" s="6"/>
      <c r="L55" s="62">
        <v>1</v>
      </c>
      <c r="M55" s="62" t="str">
        <f t="shared" si="5"/>
        <v/>
      </c>
      <c r="N55" s="284"/>
      <c r="O55" s="276">
        <v>1</v>
      </c>
      <c r="P55" s="61" t="str">
        <f t="shared" si="6"/>
        <v/>
      </c>
      <c r="Q55" s="6"/>
      <c r="R55" s="62">
        <v>1</v>
      </c>
      <c r="S55" s="62" t="str">
        <f t="shared" si="4"/>
        <v/>
      </c>
      <c r="T55" s="294"/>
      <c r="U55" s="66"/>
      <c r="V55" s="66"/>
    </row>
    <row r="56" spans="1:22" ht="32.25" customHeight="1" x14ac:dyDescent="0.25">
      <c r="A56" s="23">
        <v>45</v>
      </c>
      <c r="B56" s="284">
        <v>44</v>
      </c>
      <c r="C56" s="567"/>
      <c r="D56" s="519"/>
      <c r="E56" s="291"/>
      <c r="F56" s="292"/>
      <c r="G56" s="293"/>
      <c r="H56" s="284"/>
      <c r="I56" s="276">
        <v>1</v>
      </c>
      <c r="J56" s="233" t="str">
        <f t="shared" si="7"/>
        <v/>
      </c>
      <c r="K56" s="6"/>
      <c r="L56" s="62">
        <v>1</v>
      </c>
      <c r="M56" s="62" t="str">
        <f t="shared" si="5"/>
        <v/>
      </c>
      <c r="N56" s="284"/>
      <c r="O56" s="276">
        <v>1</v>
      </c>
      <c r="P56" s="61" t="str">
        <f t="shared" si="6"/>
        <v/>
      </c>
      <c r="Q56" s="6"/>
      <c r="R56" s="62">
        <v>1</v>
      </c>
      <c r="S56" s="62" t="str">
        <f t="shared" si="4"/>
        <v/>
      </c>
      <c r="T56" s="294"/>
      <c r="U56" s="66"/>
      <c r="V56" s="66"/>
    </row>
    <row r="57" spans="1:22" ht="32.25" customHeight="1" x14ac:dyDescent="0.25">
      <c r="A57" s="23">
        <v>46</v>
      </c>
      <c r="B57" s="284">
        <v>45</v>
      </c>
      <c r="C57" s="567"/>
      <c r="D57" s="519"/>
      <c r="E57" s="291"/>
      <c r="F57" s="292"/>
      <c r="G57" s="293"/>
      <c r="H57" s="284"/>
      <c r="I57" s="276">
        <v>1</v>
      </c>
      <c r="J57" s="233" t="str">
        <f t="shared" si="7"/>
        <v/>
      </c>
      <c r="K57" s="6"/>
      <c r="L57" s="62">
        <v>1</v>
      </c>
      <c r="M57" s="62" t="str">
        <f t="shared" si="5"/>
        <v/>
      </c>
      <c r="N57" s="284"/>
      <c r="O57" s="276">
        <v>1</v>
      </c>
      <c r="P57" s="61" t="str">
        <f t="shared" si="6"/>
        <v/>
      </c>
      <c r="Q57" s="6"/>
      <c r="R57" s="62">
        <v>1</v>
      </c>
      <c r="S57" s="62" t="str">
        <f t="shared" si="4"/>
        <v/>
      </c>
      <c r="T57" s="294"/>
      <c r="U57" s="66"/>
      <c r="V57" s="66"/>
    </row>
    <row r="58" spans="1:22" ht="32.25" customHeight="1" x14ac:dyDescent="0.25">
      <c r="A58" s="23">
        <v>47</v>
      </c>
      <c r="B58" s="284">
        <v>46</v>
      </c>
      <c r="C58" s="567"/>
      <c r="D58" s="519"/>
      <c r="E58" s="291"/>
      <c r="F58" s="292"/>
      <c r="G58" s="293"/>
      <c r="H58" s="284"/>
      <c r="I58" s="276">
        <v>1</v>
      </c>
      <c r="J58" s="233" t="str">
        <f t="shared" si="7"/>
        <v/>
      </c>
      <c r="K58" s="6"/>
      <c r="L58" s="62">
        <v>1</v>
      </c>
      <c r="M58" s="62" t="str">
        <f t="shared" si="5"/>
        <v/>
      </c>
      <c r="N58" s="284"/>
      <c r="O58" s="276">
        <v>1</v>
      </c>
      <c r="P58" s="61" t="str">
        <f t="shared" si="6"/>
        <v/>
      </c>
      <c r="Q58" s="6"/>
      <c r="R58" s="62">
        <v>1</v>
      </c>
      <c r="S58" s="62" t="str">
        <f t="shared" si="4"/>
        <v/>
      </c>
      <c r="T58" s="294"/>
      <c r="U58" s="66"/>
      <c r="V58" s="66"/>
    </row>
    <row r="59" spans="1:22" ht="32.25" customHeight="1" x14ac:dyDescent="0.25">
      <c r="A59" s="23">
        <v>48</v>
      </c>
      <c r="B59" s="284">
        <v>47</v>
      </c>
      <c r="C59" s="567"/>
      <c r="D59" s="519"/>
      <c r="E59" s="291"/>
      <c r="F59" s="292"/>
      <c r="G59" s="293"/>
      <c r="H59" s="284"/>
      <c r="I59" s="276">
        <v>1</v>
      </c>
      <c r="J59" s="233" t="str">
        <f t="shared" si="7"/>
        <v/>
      </c>
      <c r="K59" s="6"/>
      <c r="L59" s="62">
        <v>1</v>
      </c>
      <c r="M59" s="62" t="str">
        <f t="shared" si="5"/>
        <v/>
      </c>
      <c r="N59" s="284"/>
      <c r="O59" s="276">
        <v>1</v>
      </c>
      <c r="P59" s="61" t="str">
        <f t="shared" si="6"/>
        <v/>
      </c>
      <c r="Q59" s="6"/>
      <c r="R59" s="62">
        <v>1</v>
      </c>
      <c r="S59" s="62" t="str">
        <f t="shared" si="4"/>
        <v/>
      </c>
      <c r="T59" s="294"/>
      <c r="U59" s="66"/>
      <c r="V59" s="66"/>
    </row>
    <row r="60" spans="1:22" ht="32.25" customHeight="1" x14ac:dyDescent="0.25">
      <c r="A60" s="23">
        <v>49</v>
      </c>
      <c r="B60" s="284">
        <v>48</v>
      </c>
      <c r="C60" s="567"/>
      <c r="D60" s="519"/>
      <c r="E60" s="291"/>
      <c r="F60" s="292"/>
      <c r="G60" s="293"/>
      <c r="H60" s="284"/>
      <c r="I60" s="276">
        <v>1</v>
      </c>
      <c r="J60" s="233" t="str">
        <f t="shared" si="7"/>
        <v/>
      </c>
      <c r="K60" s="6"/>
      <c r="L60" s="62">
        <v>1</v>
      </c>
      <c r="M60" s="62" t="str">
        <f t="shared" si="5"/>
        <v/>
      </c>
      <c r="N60" s="284"/>
      <c r="O60" s="276">
        <v>1</v>
      </c>
      <c r="P60" s="61" t="str">
        <f t="shared" si="6"/>
        <v/>
      </c>
      <c r="Q60" s="6"/>
      <c r="R60" s="62">
        <v>1</v>
      </c>
      <c r="S60" s="62" t="str">
        <f t="shared" si="4"/>
        <v/>
      </c>
      <c r="T60" s="294"/>
      <c r="U60" s="66"/>
      <c r="V60" s="66"/>
    </row>
    <row r="61" spans="1:22" ht="32.25" customHeight="1" x14ac:dyDescent="0.25">
      <c r="A61" s="23">
        <v>50</v>
      </c>
      <c r="B61" s="384">
        <v>49</v>
      </c>
      <c r="C61" s="568"/>
      <c r="D61" s="520"/>
      <c r="E61" s="381"/>
      <c r="F61" s="382"/>
      <c r="G61" s="383"/>
      <c r="H61" s="384"/>
      <c r="I61" s="385">
        <v>1</v>
      </c>
      <c r="J61" s="386" t="str">
        <f t="shared" si="7"/>
        <v/>
      </c>
      <c r="K61" s="387"/>
      <c r="L61" s="388">
        <v>1</v>
      </c>
      <c r="M61" s="388" t="str">
        <f t="shared" si="5"/>
        <v/>
      </c>
      <c r="N61" s="384"/>
      <c r="O61" s="385">
        <v>1</v>
      </c>
      <c r="P61" s="386" t="str">
        <f t="shared" si="6"/>
        <v/>
      </c>
      <c r="Q61" s="387"/>
      <c r="R61" s="388">
        <v>1</v>
      </c>
      <c r="S61" s="388" t="str">
        <f t="shared" si="4"/>
        <v/>
      </c>
      <c r="T61" s="389"/>
      <c r="U61" s="66"/>
      <c r="V61" s="66"/>
    </row>
    <row r="62" spans="1:22" ht="30.75" customHeight="1" thickBot="1" x14ac:dyDescent="0.3">
      <c r="B62" s="285">
        <v>50</v>
      </c>
      <c r="C62" s="569"/>
      <c r="D62" s="521"/>
      <c r="E62" s="295"/>
      <c r="F62" s="296"/>
      <c r="G62" s="297"/>
      <c r="H62" s="285"/>
      <c r="I62" s="286">
        <v>1</v>
      </c>
      <c r="J62" s="287" t="str">
        <f t="shared" si="7"/>
        <v/>
      </c>
      <c r="K62" s="8"/>
      <c r="L62" s="63">
        <v>1</v>
      </c>
      <c r="M62" s="63" t="str">
        <f>IF(L62=1,"",INDEX(Cups,L62))</f>
        <v/>
      </c>
      <c r="N62" s="285"/>
      <c r="O62" s="286">
        <v>1</v>
      </c>
      <c r="P62" s="287" t="str">
        <f t="shared" si="6"/>
        <v/>
      </c>
      <c r="Q62" s="8"/>
      <c r="R62" s="63">
        <v>1</v>
      </c>
      <c r="S62" s="63" t="str">
        <f t="shared" si="4"/>
        <v/>
      </c>
      <c r="T62" s="298"/>
    </row>
  </sheetData>
  <sheetProtection algorithmName="SHA-512" hashValue="qCdpUY6lIGoz+Iuk+DMsDX2ryGctNqmLEyJdsL1xtPQRrDO/Pzh6LvqfqE5AwM4wKas9K+gmuxsfonn3pWNnlQ==" saltValue="v6MtsVhKsulYBlrnnpV9GQ==" spinCount="100000" sheet="1" formatCells="0" formatColumns="0" formatRows="0" selectLockedCells="1"/>
  <mergeCells count="31">
    <mergeCell ref="D9:D10"/>
    <mergeCell ref="A1:T1"/>
    <mergeCell ref="H6:T6"/>
    <mergeCell ref="K9:K10"/>
    <mergeCell ref="H8:K8"/>
    <mergeCell ref="B8:C10"/>
    <mergeCell ref="B3:F3"/>
    <mergeCell ref="E9:E10"/>
    <mergeCell ref="B4:T4"/>
    <mergeCell ref="H9:H10"/>
    <mergeCell ref="B7:C7"/>
    <mergeCell ref="E8:G8"/>
    <mergeCell ref="B2:F2"/>
    <mergeCell ref="G3:T3"/>
    <mergeCell ref="C6:E6"/>
    <mergeCell ref="G2:T2"/>
    <mergeCell ref="Z17:Z18"/>
    <mergeCell ref="W4:Z4"/>
    <mergeCell ref="N9:N10"/>
    <mergeCell ref="T9:T10"/>
    <mergeCell ref="W17:W18"/>
    <mergeCell ref="F6:G6"/>
    <mergeCell ref="W6:W13"/>
    <mergeCell ref="Z15:Z16"/>
    <mergeCell ref="N8:Q8"/>
    <mergeCell ref="W14:Z14"/>
    <mergeCell ref="W15:W16"/>
    <mergeCell ref="Z11:Z13"/>
    <mergeCell ref="F9:F10"/>
    <mergeCell ref="G9:G10"/>
    <mergeCell ref="Q9:Q10"/>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1085850</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1085850</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1085850</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1085850</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1085850</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1085850</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1085850</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1085850</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1085850</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1085850</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1085850</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1085850</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1085850</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1085850</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1085850</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1085850</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1085850</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1085850</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1085850</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1085850</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1085850</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1085850</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1085850</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1085850</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1085850</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1085850</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1085850</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1085850</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1085850</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1085850</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1085850</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1085850</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1085850</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1085850</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1085850</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1085850</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1085850</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1085850</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1085850</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1085850</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1085850</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1085850</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1085850</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1085850</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1085850</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1085850</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1085850</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1085850</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1085850</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1085850</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19050</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1085850</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1085850</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topLeftCell="B1" workbookViewId="0">
      <selection sqref="A1:IV65536"/>
    </sheetView>
  </sheetViews>
  <sheetFormatPr defaultRowHeight="15" x14ac:dyDescent="0.25"/>
  <cols>
    <col min="1" max="1" width="74.28515625" customWidth="1"/>
    <col min="2" max="2" width="62.28515625" customWidth="1"/>
    <col min="3" max="3" width="47.7109375" customWidth="1"/>
    <col min="4" max="4" width="62.7109375" customWidth="1"/>
    <col min="5" max="5" width="75.42578125" customWidth="1"/>
  </cols>
  <sheetData>
    <row r="1" spans="1:5" ht="41.25" customHeight="1" thickBot="1" x14ac:dyDescent="0.3">
      <c r="A1" s="736" t="s">
        <v>156</v>
      </c>
      <c r="B1" s="737"/>
      <c r="C1" s="737"/>
      <c r="D1" s="737"/>
      <c r="E1" s="738"/>
    </row>
    <row r="2" spans="1:5" ht="51.75" customHeight="1" thickBot="1" x14ac:dyDescent="0.3">
      <c r="A2" s="739" t="s">
        <v>157</v>
      </c>
      <c r="B2" s="739"/>
      <c r="C2" s="739"/>
      <c r="D2" s="739"/>
      <c r="E2" s="739"/>
    </row>
    <row r="3" spans="1:5" ht="80.25" customHeight="1" x14ac:dyDescent="0.25">
      <c r="A3" s="54" t="s">
        <v>158</v>
      </c>
      <c r="B3" s="55" t="s">
        <v>159</v>
      </c>
      <c r="C3" s="56" t="s">
        <v>160</v>
      </c>
      <c r="D3" s="57" t="s">
        <v>161</v>
      </c>
      <c r="E3" s="58" t="s">
        <v>162</v>
      </c>
    </row>
    <row r="4" spans="1:5" ht="7.5" hidden="1" customHeight="1" x14ac:dyDescent="0.25">
      <c r="A4" s="49"/>
      <c r="B4" s="50"/>
      <c r="C4" s="51"/>
      <c r="D4" s="52"/>
      <c r="E4" s="53"/>
    </row>
    <row r="5" spans="1:5" ht="21.75" customHeight="1" x14ac:dyDescent="0.25">
      <c r="A5" s="43" t="s">
        <v>163</v>
      </c>
      <c r="B5" s="44" t="s">
        <v>164</v>
      </c>
      <c r="C5" s="25" t="s">
        <v>165</v>
      </c>
      <c r="D5" s="516" t="s">
        <v>166</v>
      </c>
      <c r="E5" s="45" t="s">
        <v>167</v>
      </c>
    </row>
    <row r="6" spans="1:5" ht="21.75" customHeight="1" x14ac:dyDescent="0.25">
      <c r="A6" s="43" t="s">
        <v>168</v>
      </c>
      <c r="B6" s="44" t="s">
        <v>169</v>
      </c>
      <c r="C6" s="25" t="s">
        <v>170</v>
      </c>
      <c r="D6" s="516" t="s">
        <v>171</v>
      </c>
      <c r="E6" s="45" t="s">
        <v>172</v>
      </c>
    </row>
    <row r="7" spans="1:5" ht="21.75" customHeight="1" x14ac:dyDescent="0.25">
      <c r="A7" s="43" t="s">
        <v>173</v>
      </c>
      <c r="B7" s="44" t="s">
        <v>174</v>
      </c>
      <c r="C7" s="25" t="s">
        <v>175</v>
      </c>
      <c r="D7" s="516" t="s">
        <v>176</v>
      </c>
      <c r="E7" s="45" t="s">
        <v>177</v>
      </c>
    </row>
    <row r="8" spans="1:5" ht="21.75" customHeight="1" x14ac:dyDescent="0.25">
      <c r="A8" s="43" t="s">
        <v>178</v>
      </c>
      <c r="B8" s="44" t="s">
        <v>179</v>
      </c>
      <c r="C8" s="25" t="s">
        <v>180</v>
      </c>
      <c r="D8" s="516" t="s">
        <v>181</v>
      </c>
      <c r="E8" s="45" t="s">
        <v>182</v>
      </c>
    </row>
    <row r="9" spans="1:5" ht="21.75" customHeight="1" x14ac:dyDescent="0.25">
      <c r="A9" s="67" t="s">
        <v>183</v>
      </c>
      <c r="B9" s="44" t="s">
        <v>184</v>
      </c>
      <c r="C9" s="71" t="s">
        <v>185</v>
      </c>
      <c r="D9" s="516" t="s">
        <v>186</v>
      </c>
      <c r="E9" s="45" t="s">
        <v>187</v>
      </c>
    </row>
    <row r="10" spans="1:5" ht="21.75" customHeight="1" x14ac:dyDescent="0.25">
      <c r="A10" s="67" t="s">
        <v>188</v>
      </c>
      <c r="B10" s="69" t="s">
        <v>189</v>
      </c>
      <c r="C10" s="71" t="s">
        <v>190</v>
      </c>
      <c r="D10" s="516" t="s">
        <v>191</v>
      </c>
      <c r="E10" s="45" t="s">
        <v>192</v>
      </c>
    </row>
    <row r="11" spans="1:5" ht="21.75" customHeight="1" x14ac:dyDescent="0.25">
      <c r="A11" s="67" t="s">
        <v>193</v>
      </c>
      <c r="B11" s="69" t="s">
        <v>194</v>
      </c>
      <c r="C11" s="71" t="s">
        <v>195</v>
      </c>
      <c r="D11" s="516" t="s">
        <v>196</v>
      </c>
      <c r="E11" s="74" t="s">
        <v>197</v>
      </c>
    </row>
    <row r="12" spans="1:5" ht="21.75" customHeight="1" x14ac:dyDescent="0.25">
      <c r="A12" s="67" t="s">
        <v>198</v>
      </c>
      <c r="B12" s="69" t="s">
        <v>199</v>
      </c>
      <c r="C12" s="71" t="s">
        <v>200</v>
      </c>
      <c r="D12" s="516" t="s">
        <v>201</v>
      </c>
      <c r="E12" s="74" t="s">
        <v>202</v>
      </c>
    </row>
    <row r="13" spans="1:5" ht="21.75" customHeight="1" x14ac:dyDescent="0.25">
      <c r="A13" s="67" t="s">
        <v>203</v>
      </c>
      <c r="B13" s="69" t="s">
        <v>204</v>
      </c>
      <c r="C13" s="71" t="s">
        <v>205</v>
      </c>
      <c r="D13" s="516" t="s">
        <v>206</v>
      </c>
      <c r="E13" s="74" t="s">
        <v>207</v>
      </c>
    </row>
    <row r="14" spans="1:5" ht="21.75" customHeight="1" x14ac:dyDescent="0.25">
      <c r="A14" s="67" t="s">
        <v>208</v>
      </c>
      <c r="B14" s="69" t="s">
        <v>209</v>
      </c>
      <c r="C14" s="71" t="s">
        <v>210</v>
      </c>
      <c r="D14" s="516" t="s">
        <v>211</v>
      </c>
      <c r="E14" s="74" t="s">
        <v>212</v>
      </c>
    </row>
    <row r="15" spans="1:5" ht="21.75" customHeight="1" x14ac:dyDescent="0.25">
      <c r="A15" s="67" t="s">
        <v>213</v>
      </c>
      <c r="B15" s="69" t="s">
        <v>214</v>
      </c>
      <c r="C15" s="71" t="s">
        <v>215</v>
      </c>
      <c r="D15" s="516"/>
      <c r="E15" s="74" t="s">
        <v>216</v>
      </c>
    </row>
    <row r="16" spans="1:5" ht="21.75" customHeight="1" x14ac:dyDescent="0.25">
      <c r="A16" s="67" t="s">
        <v>217</v>
      </c>
      <c r="B16" s="69" t="s">
        <v>218</v>
      </c>
      <c r="C16" s="71"/>
      <c r="D16" s="516"/>
      <c r="E16" s="74" t="s">
        <v>219</v>
      </c>
    </row>
    <row r="17" spans="1:5" ht="21.75" customHeight="1" x14ac:dyDescent="0.25">
      <c r="A17" s="67" t="s">
        <v>220</v>
      </c>
      <c r="B17" s="69"/>
      <c r="C17" s="71"/>
      <c r="D17" s="516"/>
      <c r="E17" s="74" t="s">
        <v>221</v>
      </c>
    </row>
    <row r="18" spans="1:5" ht="21.75" customHeight="1" x14ac:dyDescent="0.25">
      <c r="A18" s="67" t="s">
        <v>222</v>
      </c>
      <c r="B18" s="69"/>
      <c r="C18" s="71"/>
      <c r="D18" s="516"/>
      <c r="E18" s="74" t="s">
        <v>223</v>
      </c>
    </row>
    <row r="19" spans="1:5" ht="21.75" customHeight="1" x14ac:dyDescent="0.25">
      <c r="A19" s="67" t="s">
        <v>224</v>
      </c>
      <c r="B19" s="69"/>
      <c r="C19" s="71"/>
      <c r="D19" s="516"/>
      <c r="E19" s="74" t="s">
        <v>225</v>
      </c>
    </row>
    <row r="20" spans="1:5" ht="21.75" customHeight="1" x14ac:dyDescent="0.25">
      <c r="A20" s="67" t="s">
        <v>226</v>
      </c>
      <c r="B20" s="69"/>
      <c r="C20" s="71"/>
      <c r="D20" s="516"/>
      <c r="E20" s="74" t="s">
        <v>227</v>
      </c>
    </row>
    <row r="21" spans="1:5" ht="21.75" customHeight="1" x14ac:dyDescent="0.25">
      <c r="A21" s="67"/>
      <c r="B21" s="69"/>
      <c r="C21" s="71"/>
      <c r="D21" s="516"/>
      <c r="E21" s="74" t="s">
        <v>228</v>
      </c>
    </row>
    <row r="22" spans="1:5" ht="21.75" customHeight="1" x14ac:dyDescent="0.25">
      <c r="A22" s="67"/>
      <c r="B22" s="69"/>
      <c r="C22" s="71"/>
      <c r="D22" s="516"/>
      <c r="E22" s="74" t="s">
        <v>229</v>
      </c>
    </row>
    <row r="23" spans="1:5" ht="21.75" customHeight="1" x14ac:dyDescent="0.25">
      <c r="A23" s="67"/>
      <c r="B23" s="69"/>
      <c r="C23" s="71"/>
      <c r="D23" s="516"/>
      <c r="E23" s="74" t="s">
        <v>230</v>
      </c>
    </row>
    <row r="24" spans="1:5" ht="21.75" customHeight="1" x14ac:dyDescent="0.25">
      <c r="A24" s="67"/>
      <c r="B24" s="69"/>
      <c r="C24" s="71"/>
      <c r="D24" s="516"/>
      <c r="E24" s="74" t="s">
        <v>231</v>
      </c>
    </row>
    <row r="25" spans="1:5" ht="21.75" customHeight="1" x14ac:dyDescent="0.25">
      <c r="A25" s="67"/>
      <c r="B25" s="69"/>
      <c r="C25" s="71"/>
      <c r="D25" s="516"/>
      <c r="E25" s="74" t="s">
        <v>232</v>
      </c>
    </row>
    <row r="26" spans="1:5" ht="21.75" customHeight="1" x14ac:dyDescent="0.25">
      <c r="A26" s="67"/>
      <c r="B26" s="69"/>
      <c r="C26" s="71"/>
      <c r="D26" s="516"/>
      <c r="E26" s="74" t="s">
        <v>233</v>
      </c>
    </row>
    <row r="27" spans="1:5" ht="21.75" customHeight="1" x14ac:dyDescent="0.25">
      <c r="A27" s="67"/>
      <c r="B27" s="69"/>
      <c r="C27" s="71"/>
      <c r="D27" s="516"/>
      <c r="E27" s="74" t="s">
        <v>234</v>
      </c>
    </row>
    <row r="28" spans="1:5" ht="21.75" customHeight="1" x14ac:dyDescent="0.25">
      <c r="A28" s="67"/>
      <c r="B28" s="69"/>
      <c r="C28" s="71"/>
      <c r="D28" s="516"/>
      <c r="E28" s="74" t="s">
        <v>235</v>
      </c>
    </row>
    <row r="29" spans="1:5" ht="21.75" customHeight="1" x14ac:dyDescent="0.25">
      <c r="A29" s="67"/>
      <c r="B29" s="69"/>
      <c r="C29" s="71"/>
      <c r="D29" s="516"/>
      <c r="E29" s="74" t="s">
        <v>236</v>
      </c>
    </row>
    <row r="30" spans="1:5" ht="21.75" customHeight="1" x14ac:dyDescent="0.25">
      <c r="A30" s="67"/>
      <c r="B30" s="69"/>
      <c r="C30" s="71"/>
      <c r="D30" s="516"/>
      <c r="E30" s="74" t="s">
        <v>237</v>
      </c>
    </row>
    <row r="31" spans="1:5" ht="21.75" customHeight="1" x14ac:dyDescent="0.25">
      <c r="A31" s="67"/>
      <c r="B31" s="69"/>
      <c r="C31" s="71"/>
      <c r="D31" s="516"/>
      <c r="E31" s="74" t="s">
        <v>238</v>
      </c>
    </row>
    <row r="32" spans="1:5" ht="21.75" customHeight="1" x14ac:dyDescent="0.25">
      <c r="A32" s="67"/>
      <c r="B32" s="69"/>
      <c r="C32" s="71"/>
      <c r="D32" s="516"/>
      <c r="E32" s="74" t="s">
        <v>239</v>
      </c>
    </row>
    <row r="33" spans="1:5" ht="21.75" customHeight="1" x14ac:dyDescent="0.25">
      <c r="A33" s="67"/>
      <c r="B33" s="69"/>
      <c r="C33" s="71"/>
      <c r="D33" s="516"/>
      <c r="E33" s="74" t="s">
        <v>240</v>
      </c>
    </row>
    <row r="34" spans="1:5" ht="21.75" customHeight="1" x14ac:dyDescent="0.25">
      <c r="A34" s="67"/>
      <c r="B34" s="69"/>
      <c r="C34" s="71"/>
      <c r="D34" s="516"/>
      <c r="E34" s="74" t="s">
        <v>241</v>
      </c>
    </row>
    <row r="35" spans="1:5" ht="21.75" customHeight="1" x14ac:dyDescent="0.25">
      <c r="A35" s="67"/>
      <c r="B35" s="69"/>
      <c r="C35" s="71"/>
      <c r="D35" s="516"/>
      <c r="E35" s="74" t="s">
        <v>242</v>
      </c>
    </row>
    <row r="36" spans="1:5" ht="21.75" customHeight="1" x14ac:dyDescent="0.25">
      <c r="A36" s="67"/>
      <c r="B36" s="69"/>
      <c r="C36" s="71"/>
      <c r="D36" s="516"/>
      <c r="E36" s="74" t="s">
        <v>243</v>
      </c>
    </row>
    <row r="37" spans="1:5" ht="21.75" customHeight="1" x14ac:dyDescent="0.25">
      <c r="A37" s="67"/>
      <c r="B37" s="69"/>
      <c r="C37" s="71"/>
      <c r="D37" s="516"/>
      <c r="E37" s="74" t="s">
        <v>244</v>
      </c>
    </row>
    <row r="38" spans="1:5" ht="21.75" customHeight="1" x14ac:dyDescent="0.25">
      <c r="A38" s="67"/>
      <c r="B38" s="69"/>
      <c r="C38" s="71"/>
      <c r="D38" s="516"/>
      <c r="E38" s="74" t="s">
        <v>245</v>
      </c>
    </row>
    <row r="39" spans="1:5" ht="21.75" customHeight="1" x14ac:dyDescent="0.25">
      <c r="A39" s="67"/>
      <c r="B39" s="69"/>
      <c r="C39" s="71"/>
      <c r="D39" s="516"/>
      <c r="E39" s="74" t="s">
        <v>246</v>
      </c>
    </row>
    <row r="40" spans="1:5" ht="21.75" customHeight="1" x14ac:dyDescent="0.25">
      <c r="A40" s="67"/>
      <c r="B40" s="69"/>
      <c r="C40" s="71"/>
      <c r="D40" s="516"/>
      <c r="E40" s="74"/>
    </row>
    <row r="41" spans="1:5" ht="21.75" customHeight="1" x14ac:dyDescent="0.25">
      <c r="A41" s="67"/>
      <c r="B41" s="69"/>
      <c r="C41" s="71"/>
      <c r="D41" s="516"/>
      <c r="E41" s="74"/>
    </row>
    <row r="42" spans="1:5" ht="21.75" customHeight="1" x14ac:dyDescent="0.25">
      <c r="A42" s="67"/>
      <c r="B42" s="69"/>
      <c r="C42" s="71"/>
      <c r="D42" s="516"/>
      <c r="E42" s="74"/>
    </row>
    <row r="43" spans="1:5" ht="21.75" customHeight="1" x14ac:dyDescent="0.25">
      <c r="A43" s="67"/>
      <c r="B43" s="69"/>
      <c r="C43" s="71"/>
      <c r="D43" s="516"/>
      <c r="E43" s="74"/>
    </row>
    <row r="44" spans="1:5" ht="21.75" customHeight="1" x14ac:dyDescent="0.25">
      <c r="A44" s="67"/>
      <c r="B44" s="69"/>
      <c r="C44" s="71"/>
      <c r="D44" s="516"/>
      <c r="E44" s="74"/>
    </row>
    <row r="45" spans="1:5" ht="21.75" customHeight="1" x14ac:dyDescent="0.25">
      <c r="A45" s="67"/>
      <c r="B45" s="69"/>
      <c r="C45" s="71"/>
      <c r="D45" s="516"/>
      <c r="E45" s="74"/>
    </row>
    <row r="46" spans="1:5" ht="21.75" customHeight="1" x14ac:dyDescent="0.25">
      <c r="A46" s="67"/>
      <c r="B46" s="69"/>
      <c r="C46" s="71"/>
      <c r="D46" s="516"/>
      <c r="E46" s="74"/>
    </row>
    <row r="47" spans="1:5" ht="21.75" customHeight="1" x14ac:dyDescent="0.25">
      <c r="A47" s="67"/>
      <c r="B47" s="69"/>
      <c r="C47" s="71"/>
      <c r="D47" s="516"/>
      <c r="E47" s="74"/>
    </row>
    <row r="48" spans="1:5" ht="21.75" customHeight="1" x14ac:dyDescent="0.25">
      <c r="A48" s="67"/>
      <c r="B48" s="69"/>
      <c r="C48" s="71"/>
      <c r="D48" s="516"/>
      <c r="E48" s="74"/>
    </row>
    <row r="49" spans="1:5" ht="21.75" customHeight="1" x14ac:dyDescent="0.25">
      <c r="A49" s="67"/>
      <c r="B49" s="69"/>
      <c r="C49" s="71"/>
      <c r="D49" s="516"/>
      <c r="E49" s="74"/>
    </row>
    <row r="50" spans="1:5" ht="21.75" customHeight="1" thickBot="1" x14ac:dyDescent="0.3">
      <c r="A50" s="68"/>
      <c r="B50" s="70"/>
      <c r="C50" s="72"/>
      <c r="D50" s="73"/>
      <c r="E50" s="75"/>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sqref="A1:X1"/>
      <selection pane="bottomLeft" activeCell="AF1" sqref="AF1:AJ1"/>
    </sheetView>
  </sheetViews>
  <sheetFormatPr defaultRowHeight="15" x14ac:dyDescent="0.25"/>
  <cols>
    <col min="1" max="1" width="1.42578125" customWidth="1"/>
    <col min="2" max="2" width="38.28515625" customWidth="1"/>
    <col min="3" max="4" width="12.28515625" hidden="1" customWidth="1"/>
    <col min="5" max="5" width="14.85546875" customWidth="1"/>
    <col min="6" max="7" width="14.85546875" hidden="1" customWidth="1"/>
    <col min="8" max="8" width="38.285156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28515625" customWidth="1"/>
    <col min="21" max="22" width="11.140625" hidden="1" customWidth="1"/>
    <col min="23" max="23" width="15.140625" customWidth="1"/>
    <col min="24" max="25" width="13.7109375" hidden="1" customWidth="1"/>
    <col min="26" max="26" width="38.28515625" customWidth="1"/>
    <col min="27" max="28" width="10.42578125" hidden="1" customWidth="1"/>
    <col min="29" max="29" width="15.28515625" customWidth="1"/>
    <col min="30" max="31" width="9.140625" style="66" hidden="1" customWidth="1"/>
    <col min="33" max="33" width="18.42578125" customWidth="1"/>
    <col min="34" max="35" width="0" hidden="1" customWidth="1"/>
    <col min="36" max="36" width="18.7109375" customWidth="1"/>
  </cols>
  <sheetData>
    <row r="1" spans="1:36" ht="40.5" customHeight="1" thickBot="1" x14ac:dyDescent="0.3">
      <c r="A1" s="319"/>
      <c r="B1" s="785" t="s">
        <v>247</v>
      </c>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7"/>
      <c r="AF1" s="742" t="s">
        <v>248</v>
      </c>
      <c r="AG1" s="742"/>
      <c r="AH1" s="742"/>
      <c r="AI1" s="742"/>
      <c r="AJ1" s="742"/>
    </row>
    <row r="2" spans="1:36" ht="69.75" customHeight="1" thickBot="1" x14ac:dyDescent="0.3">
      <c r="B2" s="788" t="s">
        <v>249</v>
      </c>
      <c r="C2" s="789"/>
      <c r="D2" s="789"/>
      <c r="E2" s="789"/>
      <c r="F2" s="789"/>
      <c r="G2" s="789"/>
      <c r="H2" s="789"/>
      <c r="I2" s="789"/>
      <c r="J2" s="789"/>
      <c r="K2" s="789"/>
      <c r="L2" s="789"/>
      <c r="M2" s="789"/>
      <c r="N2" s="789"/>
      <c r="O2" s="789"/>
      <c r="P2" s="789"/>
      <c r="Q2" s="789"/>
      <c r="R2" s="789"/>
      <c r="S2" s="789"/>
      <c r="T2" s="789"/>
      <c r="U2" s="789"/>
      <c r="V2" s="789"/>
      <c r="W2" s="789"/>
      <c r="X2" s="789"/>
      <c r="Y2" s="789"/>
      <c r="Z2" s="789"/>
      <c r="AA2" s="789"/>
      <c r="AB2" s="789"/>
      <c r="AC2" s="790"/>
      <c r="AF2" s="791" t="s">
        <v>250</v>
      </c>
      <c r="AG2" s="791"/>
      <c r="AH2" s="791"/>
      <c r="AI2" s="442"/>
      <c r="AJ2" s="442"/>
    </row>
    <row r="3" spans="1:36" ht="24" customHeight="1" thickBot="1" x14ac:dyDescent="0.3">
      <c r="B3" s="792" t="s">
        <v>251</v>
      </c>
      <c r="C3" s="212"/>
      <c r="D3" s="212"/>
      <c r="E3" s="775" t="s">
        <v>252</v>
      </c>
      <c r="F3" s="213"/>
      <c r="G3" s="213"/>
      <c r="H3" s="777" t="s">
        <v>253</v>
      </c>
      <c r="I3" s="618"/>
      <c r="J3" s="618"/>
      <c r="K3" s="777" t="s">
        <v>252</v>
      </c>
      <c r="L3" s="213"/>
      <c r="M3" s="213"/>
      <c r="N3" s="764" t="s">
        <v>254</v>
      </c>
      <c r="O3" s="612"/>
      <c r="P3" s="612"/>
      <c r="Q3" s="764" t="s">
        <v>252</v>
      </c>
      <c r="R3" s="213"/>
      <c r="S3" s="213"/>
      <c r="T3" s="766" t="s">
        <v>255</v>
      </c>
      <c r="U3" s="614"/>
      <c r="V3" s="614"/>
      <c r="W3" s="766" t="s">
        <v>252</v>
      </c>
      <c r="X3" s="213"/>
      <c r="Y3" s="213"/>
      <c r="Z3" s="768" t="s">
        <v>256</v>
      </c>
      <c r="AA3" s="616"/>
      <c r="AB3" s="214"/>
      <c r="AC3" s="770" t="s">
        <v>252</v>
      </c>
    </row>
    <row r="4" spans="1:36" ht="60.75" customHeight="1" thickBot="1" x14ac:dyDescent="0.3">
      <c r="B4" s="793"/>
      <c r="C4" s="304" t="s">
        <v>257</v>
      </c>
      <c r="D4" s="304"/>
      <c r="E4" s="776"/>
      <c r="F4" s="249" t="s">
        <v>258</v>
      </c>
      <c r="G4" s="249" t="s">
        <v>259</v>
      </c>
      <c r="H4" s="778"/>
      <c r="I4" s="619" t="s">
        <v>260</v>
      </c>
      <c r="J4" s="619"/>
      <c r="K4" s="778"/>
      <c r="L4" s="249" t="s">
        <v>261</v>
      </c>
      <c r="M4" s="249" t="s">
        <v>262</v>
      </c>
      <c r="N4" s="765"/>
      <c r="O4" s="613" t="s">
        <v>263</v>
      </c>
      <c r="P4" s="613"/>
      <c r="Q4" s="765"/>
      <c r="R4" s="249" t="s">
        <v>264</v>
      </c>
      <c r="S4" s="249" t="s">
        <v>265</v>
      </c>
      <c r="T4" s="767"/>
      <c r="U4" s="615" t="s">
        <v>266</v>
      </c>
      <c r="V4" s="615"/>
      <c r="W4" s="767"/>
      <c r="X4" s="249" t="s">
        <v>267</v>
      </c>
      <c r="Y4" s="249" t="s">
        <v>268</v>
      </c>
      <c r="Z4" s="769"/>
      <c r="AA4" s="617" t="s">
        <v>269</v>
      </c>
      <c r="AB4" s="250"/>
      <c r="AC4" s="771"/>
      <c r="AD4" s="66" t="s">
        <v>270</v>
      </c>
      <c r="AE4" s="66" t="s">
        <v>271</v>
      </c>
      <c r="AG4" s="693" t="s">
        <v>120</v>
      </c>
      <c r="AH4" s="694"/>
      <c r="AI4" s="694"/>
      <c r="AJ4" s="695"/>
    </row>
    <row r="5" spans="1:36" ht="34.5" customHeight="1" thickBot="1" x14ac:dyDescent="0.3">
      <c r="B5" s="795" t="str">
        <f>IF(OR(COUNTIF(C6:C15, 12)&gt;0, COUNTIF(C6:C15,2)&gt;0, COUNTIF(C6:C15,4)&gt;0, COUNTIF(C6:C15,10)&gt;0, COUNTIF(C6:C15,15)&gt;0, COUNTIF(C6:C15,17)&gt;0,), "Remember to enter CREDITABLE amounts of leafy greens!", "")</f>
        <v/>
      </c>
      <c r="C5" s="796"/>
      <c r="D5" s="796"/>
      <c r="E5" s="797"/>
      <c r="F5" s="325"/>
      <c r="G5" s="325"/>
      <c r="H5" s="798" t="str">
        <f>IF(COUNTIF(I6:I15,10)&gt;0,"Remember to enter the CREDITABLE amount of tomato paste!","")</f>
        <v/>
      </c>
      <c r="I5" s="799"/>
      <c r="J5" s="799"/>
      <c r="K5" s="800"/>
      <c r="L5" s="325"/>
      <c r="M5" s="325"/>
      <c r="N5" s="801" t="str">
        <f>IF(SUM(O6:O15)&gt;10, "If crediting as a vegetable do not also credit as a meat/meat alternate", "")</f>
        <v/>
      </c>
      <c r="O5" s="802"/>
      <c r="P5" s="802"/>
      <c r="Q5" s="803"/>
      <c r="R5" s="326"/>
      <c r="S5" s="326"/>
      <c r="T5" s="804"/>
      <c r="U5" s="805"/>
      <c r="V5" s="805"/>
      <c r="W5" s="806"/>
      <c r="X5" s="326"/>
      <c r="Y5" s="326"/>
      <c r="Z5" s="807"/>
      <c r="AA5" s="808"/>
      <c r="AB5" s="808"/>
      <c r="AC5" s="809"/>
      <c r="AG5" s="220"/>
      <c r="AH5" s="221"/>
      <c r="AI5" s="221"/>
      <c r="AJ5" s="222"/>
    </row>
    <row r="6" spans="1:36" ht="33.75" customHeight="1" x14ac:dyDescent="0.25">
      <c r="B6" s="205"/>
      <c r="C6" s="206">
        <v>1</v>
      </c>
      <c r="D6" s="206">
        <f t="shared" ref="D6:D15" si="0">INDEX(GREEN,C6)</f>
        <v>0</v>
      </c>
      <c r="E6" s="206"/>
      <c r="F6" s="277">
        <v>1</v>
      </c>
      <c r="G6" s="277" t="str">
        <f t="shared" ref="G6:G15" si="1">IF(D6=0,"",INDEX(Cups,F6))</f>
        <v/>
      </c>
      <c r="H6" s="81"/>
      <c r="I6" s="81">
        <v>1</v>
      </c>
      <c r="J6" s="81">
        <f t="shared" ref="J6:J15" si="2">INDEX(RED,I6)</f>
        <v>0</v>
      </c>
      <c r="K6" s="81"/>
      <c r="L6" s="277">
        <v>1</v>
      </c>
      <c r="M6" s="277" t="str">
        <f t="shared" ref="M6:M15" si="3">IF(J6=0, "", INDEX(Cups,L6))</f>
        <v/>
      </c>
      <c r="N6" s="207"/>
      <c r="O6" s="207">
        <v>1</v>
      </c>
      <c r="P6" s="207">
        <f t="shared" ref="P6:P15" si="4">INDEX(BEANS,O6)</f>
        <v>0</v>
      </c>
      <c r="Q6" s="207"/>
      <c r="R6" s="277">
        <v>1</v>
      </c>
      <c r="S6" s="277" t="str">
        <f t="shared" ref="S6:S15" si="5">IF(P6=0,"",INDEX(Cups,R6))</f>
        <v/>
      </c>
      <c r="T6" s="208"/>
      <c r="U6" s="208">
        <v>1</v>
      </c>
      <c r="V6" s="208">
        <f t="shared" ref="V6:V15" si="6">INDEX(STARCHY,U6)</f>
        <v>0</v>
      </c>
      <c r="W6" s="208"/>
      <c r="X6" s="277">
        <v>1</v>
      </c>
      <c r="Y6" s="277" t="str">
        <f>IF(V6=0,"",INDEX(Cups,X6))</f>
        <v/>
      </c>
      <c r="Z6" s="209"/>
      <c r="AA6" s="209">
        <v>1</v>
      </c>
      <c r="AB6" s="210">
        <f t="shared" ref="AB6:AB15" si="7">INDEX(OTHER,AA6)</f>
        <v>0</v>
      </c>
      <c r="AC6" s="211"/>
      <c r="AD6" s="66">
        <v>1</v>
      </c>
      <c r="AE6" s="66" t="str">
        <f t="shared" ref="AE6:AE15" si="8">IF(AB6=0, "", INDEX(Cups,AD6))</f>
        <v/>
      </c>
      <c r="AG6" s="670" t="s">
        <v>124</v>
      </c>
      <c r="AH6" s="77">
        <v>1</v>
      </c>
      <c r="AI6" s="77">
        <f>INDEX(Cups,AH6)</f>
        <v>0</v>
      </c>
      <c r="AJ6" s="288"/>
    </row>
    <row r="7" spans="1:36" ht="33.75" customHeight="1" x14ac:dyDescent="0.25">
      <c r="B7" s="79"/>
      <c r="C7" s="80">
        <v>1</v>
      </c>
      <c r="D7" s="80">
        <f t="shared" si="0"/>
        <v>0</v>
      </c>
      <c r="E7" s="80"/>
      <c r="F7" s="77">
        <v>1</v>
      </c>
      <c r="G7" s="77" t="str">
        <f t="shared" si="1"/>
        <v/>
      </c>
      <c r="H7" s="81"/>
      <c r="I7" s="81">
        <v>1</v>
      </c>
      <c r="J7" s="81">
        <f t="shared" si="2"/>
        <v>0</v>
      </c>
      <c r="K7" s="81"/>
      <c r="L7" s="77">
        <v>1</v>
      </c>
      <c r="M7" s="77" t="str">
        <f t="shared" si="3"/>
        <v/>
      </c>
      <c r="N7" s="82"/>
      <c r="O7" s="82">
        <v>1</v>
      </c>
      <c r="P7" s="82">
        <f t="shared" si="4"/>
        <v>0</v>
      </c>
      <c r="Q7" s="82"/>
      <c r="R7" s="77">
        <v>1</v>
      </c>
      <c r="S7" s="77" t="str">
        <f t="shared" si="5"/>
        <v/>
      </c>
      <c r="T7" s="83"/>
      <c r="U7" s="83">
        <v>1</v>
      </c>
      <c r="V7" s="83">
        <f t="shared" si="6"/>
        <v>0</v>
      </c>
      <c r="W7" s="83"/>
      <c r="X7" s="77">
        <v>1</v>
      </c>
      <c r="Y7" s="77" t="str">
        <f t="shared" ref="Y7:Y15" si="9">IF(V7=0,"",INDEX(Cups,X7))</f>
        <v/>
      </c>
      <c r="Z7" s="84"/>
      <c r="AA7" s="84">
        <v>1</v>
      </c>
      <c r="AB7" s="85">
        <f t="shared" si="7"/>
        <v>0</v>
      </c>
      <c r="AC7" s="86"/>
      <c r="AD7" s="66">
        <v>1</v>
      </c>
      <c r="AE7" s="66" t="str">
        <f t="shared" si="8"/>
        <v/>
      </c>
      <c r="AG7" s="671"/>
      <c r="AH7" s="77">
        <v>1</v>
      </c>
      <c r="AI7" s="77">
        <f>INDEX(Cups,AH7)</f>
        <v>0</v>
      </c>
      <c r="AJ7" s="289"/>
    </row>
    <row r="8" spans="1:36" ht="33.75" customHeight="1" x14ac:dyDescent="0.25">
      <c r="B8" s="79"/>
      <c r="C8" s="80">
        <v>1</v>
      </c>
      <c r="D8" s="80">
        <f t="shared" si="0"/>
        <v>0</v>
      </c>
      <c r="E8" s="80"/>
      <c r="F8" s="77">
        <v>1</v>
      </c>
      <c r="G8" s="77" t="str">
        <f t="shared" si="1"/>
        <v/>
      </c>
      <c r="H8" s="81"/>
      <c r="I8" s="81">
        <v>1</v>
      </c>
      <c r="J8" s="81">
        <f t="shared" si="2"/>
        <v>0</v>
      </c>
      <c r="K8" s="81"/>
      <c r="L8" s="77">
        <v>1</v>
      </c>
      <c r="M8" s="77" t="str">
        <f t="shared" si="3"/>
        <v/>
      </c>
      <c r="N8" s="82"/>
      <c r="O8" s="82">
        <v>1</v>
      </c>
      <c r="P8" s="82">
        <f t="shared" si="4"/>
        <v>0</v>
      </c>
      <c r="Q8" s="82"/>
      <c r="R8" s="77">
        <v>1</v>
      </c>
      <c r="S8" s="77" t="str">
        <f t="shared" si="5"/>
        <v/>
      </c>
      <c r="T8" s="83"/>
      <c r="U8" s="83">
        <v>1</v>
      </c>
      <c r="V8" s="83">
        <f t="shared" si="6"/>
        <v>0</v>
      </c>
      <c r="W8" s="83"/>
      <c r="X8" s="77">
        <v>1</v>
      </c>
      <c r="Y8" s="77" t="str">
        <f t="shared" si="9"/>
        <v/>
      </c>
      <c r="Z8" s="84"/>
      <c r="AA8" s="84">
        <v>1</v>
      </c>
      <c r="AB8" s="85">
        <f t="shared" si="7"/>
        <v>0</v>
      </c>
      <c r="AC8" s="86"/>
      <c r="AD8" s="66">
        <v>1</v>
      </c>
      <c r="AE8" s="66" t="str">
        <f t="shared" si="8"/>
        <v/>
      </c>
      <c r="AG8" s="671"/>
      <c r="AH8" s="77">
        <v>1</v>
      </c>
      <c r="AI8" s="77">
        <f>INDEX(Cups,AH8)</f>
        <v>0</v>
      </c>
      <c r="AJ8" s="289"/>
    </row>
    <row r="9" spans="1:36" ht="33.75" customHeight="1" x14ac:dyDescent="0.25">
      <c r="B9" s="79"/>
      <c r="C9" s="80">
        <v>1</v>
      </c>
      <c r="D9" s="80">
        <f t="shared" si="0"/>
        <v>0</v>
      </c>
      <c r="E9" s="80"/>
      <c r="F9" s="77">
        <v>1</v>
      </c>
      <c r="G9" s="77" t="str">
        <f t="shared" si="1"/>
        <v/>
      </c>
      <c r="H9" s="81"/>
      <c r="I9" s="81">
        <v>1</v>
      </c>
      <c r="J9" s="81">
        <f t="shared" si="2"/>
        <v>0</v>
      </c>
      <c r="K9" s="81"/>
      <c r="L9" s="77">
        <v>1</v>
      </c>
      <c r="M9" s="77" t="str">
        <f t="shared" si="3"/>
        <v/>
      </c>
      <c r="N9" s="82"/>
      <c r="O9" s="82">
        <v>1</v>
      </c>
      <c r="P9" s="82">
        <f t="shared" si="4"/>
        <v>0</v>
      </c>
      <c r="Q9" s="82"/>
      <c r="R9" s="77">
        <v>1</v>
      </c>
      <c r="S9" s="77" t="str">
        <f t="shared" si="5"/>
        <v/>
      </c>
      <c r="T9" s="83"/>
      <c r="U9" s="83">
        <v>1</v>
      </c>
      <c r="V9" s="83">
        <f t="shared" si="6"/>
        <v>0</v>
      </c>
      <c r="W9" s="83"/>
      <c r="X9" s="77">
        <v>1</v>
      </c>
      <c r="Y9" s="77" t="str">
        <f t="shared" si="9"/>
        <v/>
      </c>
      <c r="Z9" s="84"/>
      <c r="AA9" s="84">
        <v>1</v>
      </c>
      <c r="AB9" s="85">
        <f t="shared" si="7"/>
        <v>0</v>
      </c>
      <c r="AC9" s="86"/>
      <c r="AD9" s="66">
        <v>1</v>
      </c>
      <c r="AE9" s="66" t="str">
        <f t="shared" si="8"/>
        <v/>
      </c>
      <c r="AG9" s="671"/>
      <c r="AH9" s="77">
        <v>1</v>
      </c>
      <c r="AI9" s="77">
        <f>INDEX(Cups,AH9)</f>
        <v>0</v>
      </c>
      <c r="AJ9" s="289"/>
    </row>
    <row r="10" spans="1:36" ht="33.75" customHeight="1" x14ac:dyDescent="0.25">
      <c r="B10" s="79"/>
      <c r="C10" s="80">
        <v>1</v>
      </c>
      <c r="D10" s="80">
        <f t="shared" si="0"/>
        <v>0</v>
      </c>
      <c r="E10" s="80"/>
      <c r="F10" s="77">
        <v>1</v>
      </c>
      <c r="G10" s="77" t="str">
        <f t="shared" si="1"/>
        <v/>
      </c>
      <c r="H10" s="81"/>
      <c r="I10" s="81">
        <v>1</v>
      </c>
      <c r="J10" s="81">
        <f t="shared" si="2"/>
        <v>0</v>
      </c>
      <c r="K10" s="81"/>
      <c r="L10" s="77">
        <v>1</v>
      </c>
      <c r="M10" s="77" t="str">
        <f t="shared" si="3"/>
        <v/>
      </c>
      <c r="N10" s="82"/>
      <c r="O10" s="82">
        <v>1</v>
      </c>
      <c r="P10" s="82">
        <f t="shared" si="4"/>
        <v>0</v>
      </c>
      <c r="Q10" s="82"/>
      <c r="R10" s="77">
        <v>1</v>
      </c>
      <c r="S10" s="77" t="str">
        <f t="shared" si="5"/>
        <v/>
      </c>
      <c r="T10" s="83"/>
      <c r="U10" s="83">
        <v>1</v>
      </c>
      <c r="V10" s="83">
        <f t="shared" si="6"/>
        <v>0</v>
      </c>
      <c r="W10" s="83"/>
      <c r="X10" s="77">
        <v>1</v>
      </c>
      <c r="Y10" s="77" t="str">
        <f t="shared" si="9"/>
        <v/>
      </c>
      <c r="Z10" s="84"/>
      <c r="AA10" s="84">
        <v>1</v>
      </c>
      <c r="AB10" s="85">
        <f t="shared" si="7"/>
        <v>0</v>
      </c>
      <c r="AC10" s="86"/>
      <c r="AD10" s="66">
        <v>1</v>
      </c>
      <c r="AE10" s="66" t="str">
        <f t="shared" si="8"/>
        <v/>
      </c>
      <c r="AG10" s="671"/>
      <c r="AH10" s="77">
        <v>1</v>
      </c>
      <c r="AI10" s="77">
        <f>INDEX(Cups,AH10)</f>
        <v>0</v>
      </c>
      <c r="AJ10" s="290"/>
    </row>
    <row r="11" spans="1:36" ht="33.75" customHeight="1" thickBot="1" x14ac:dyDescent="0.3">
      <c r="B11" s="79"/>
      <c r="C11" s="80">
        <v>1</v>
      </c>
      <c r="D11" s="80">
        <f t="shared" si="0"/>
        <v>0</v>
      </c>
      <c r="E11" s="80"/>
      <c r="F11" s="77">
        <v>1</v>
      </c>
      <c r="G11" s="77" t="str">
        <f t="shared" si="1"/>
        <v/>
      </c>
      <c r="H11" s="81"/>
      <c r="I11" s="81">
        <v>1</v>
      </c>
      <c r="J11" s="81">
        <f t="shared" si="2"/>
        <v>0</v>
      </c>
      <c r="K11" s="81"/>
      <c r="L11" s="77">
        <v>1</v>
      </c>
      <c r="M11" s="77" t="str">
        <f t="shared" si="3"/>
        <v/>
      </c>
      <c r="N11" s="82"/>
      <c r="O11" s="82">
        <v>1</v>
      </c>
      <c r="P11" s="82">
        <f t="shared" si="4"/>
        <v>0</v>
      </c>
      <c r="Q11" s="82"/>
      <c r="R11" s="77">
        <v>1</v>
      </c>
      <c r="S11" s="77" t="str">
        <f t="shared" si="5"/>
        <v/>
      </c>
      <c r="T11" s="83"/>
      <c r="U11" s="83">
        <v>1</v>
      </c>
      <c r="V11" s="83">
        <f t="shared" si="6"/>
        <v>0</v>
      </c>
      <c r="W11" s="83"/>
      <c r="X11" s="77">
        <v>1</v>
      </c>
      <c r="Y11" s="77" t="str">
        <f t="shared" si="9"/>
        <v/>
      </c>
      <c r="Z11" s="84"/>
      <c r="AA11" s="84">
        <v>1</v>
      </c>
      <c r="AB11" s="85">
        <f t="shared" si="7"/>
        <v>0</v>
      </c>
      <c r="AC11" s="86"/>
      <c r="AD11" s="66">
        <v>1</v>
      </c>
      <c r="AE11" s="66" t="str">
        <f t="shared" si="8"/>
        <v/>
      </c>
      <c r="AG11" s="672"/>
      <c r="AH11" s="218"/>
      <c r="AI11" s="219"/>
      <c r="AJ11" s="336">
        <f>SUM(AI6:AI10)</f>
        <v>0</v>
      </c>
    </row>
    <row r="12" spans="1:36" ht="33.75" customHeight="1" thickBot="1" x14ac:dyDescent="0.3">
      <c r="B12" s="79"/>
      <c r="C12" s="80">
        <v>1</v>
      </c>
      <c r="D12" s="80">
        <f t="shared" si="0"/>
        <v>0</v>
      </c>
      <c r="E12" s="80"/>
      <c r="F12" s="77">
        <v>1</v>
      </c>
      <c r="G12" s="77" t="str">
        <f t="shared" si="1"/>
        <v/>
      </c>
      <c r="H12" s="81"/>
      <c r="I12" s="81">
        <v>1</v>
      </c>
      <c r="J12" s="81">
        <f t="shared" si="2"/>
        <v>0</v>
      </c>
      <c r="K12" s="81"/>
      <c r="L12" s="77">
        <v>1</v>
      </c>
      <c r="M12" s="77" t="str">
        <f t="shared" si="3"/>
        <v/>
      </c>
      <c r="N12" s="82"/>
      <c r="O12" s="82">
        <v>1</v>
      </c>
      <c r="P12" s="82">
        <f t="shared" si="4"/>
        <v>0</v>
      </c>
      <c r="Q12" s="82"/>
      <c r="R12" s="77">
        <v>1</v>
      </c>
      <c r="S12" s="77" t="str">
        <f t="shared" si="5"/>
        <v/>
      </c>
      <c r="T12" s="83"/>
      <c r="U12" s="83">
        <v>1</v>
      </c>
      <c r="V12" s="83">
        <f t="shared" si="6"/>
        <v>0</v>
      </c>
      <c r="W12" s="83"/>
      <c r="X12" s="77">
        <v>1</v>
      </c>
      <c r="Y12" s="77" t="str">
        <f t="shared" si="9"/>
        <v/>
      </c>
      <c r="Z12" s="84"/>
      <c r="AA12" s="84">
        <v>1</v>
      </c>
      <c r="AB12" s="85">
        <f t="shared" si="7"/>
        <v>0</v>
      </c>
      <c r="AC12" s="86"/>
      <c r="AD12" s="66">
        <v>1</v>
      </c>
      <c r="AE12" s="66" t="str">
        <f t="shared" si="8"/>
        <v/>
      </c>
      <c r="AG12" s="678" t="s">
        <v>153</v>
      </c>
      <c r="AH12" s="679"/>
      <c r="AI12" s="679"/>
      <c r="AJ12" s="680"/>
    </row>
    <row r="13" spans="1:36" ht="33.75" customHeight="1" x14ac:dyDescent="0.25">
      <c r="B13" s="79"/>
      <c r="C13" s="80">
        <v>1</v>
      </c>
      <c r="D13" s="80">
        <f t="shared" si="0"/>
        <v>0</v>
      </c>
      <c r="E13" s="80"/>
      <c r="F13" s="77">
        <v>1</v>
      </c>
      <c r="G13" s="77" t="str">
        <f t="shared" si="1"/>
        <v/>
      </c>
      <c r="H13" s="81"/>
      <c r="I13" s="81">
        <v>1</v>
      </c>
      <c r="J13" s="81">
        <f t="shared" si="2"/>
        <v>0</v>
      </c>
      <c r="K13" s="81"/>
      <c r="L13" s="77">
        <v>1</v>
      </c>
      <c r="M13" s="77" t="str">
        <f t="shared" si="3"/>
        <v/>
      </c>
      <c r="N13" s="82"/>
      <c r="O13" s="82">
        <v>1</v>
      </c>
      <c r="P13" s="82">
        <f t="shared" si="4"/>
        <v>0</v>
      </c>
      <c r="Q13" s="82"/>
      <c r="R13" s="77">
        <v>1</v>
      </c>
      <c r="S13" s="77" t="str">
        <f t="shared" si="5"/>
        <v/>
      </c>
      <c r="T13" s="83"/>
      <c r="U13" s="83">
        <v>1</v>
      </c>
      <c r="V13" s="83">
        <f t="shared" si="6"/>
        <v>0</v>
      </c>
      <c r="W13" s="83"/>
      <c r="X13" s="77">
        <v>1</v>
      </c>
      <c r="Y13" s="77" t="str">
        <f t="shared" si="9"/>
        <v/>
      </c>
      <c r="Z13" s="84"/>
      <c r="AA13" s="84">
        <v>1</v>
      </c>
      <c r="AB13" s="85">
        <f t="shared" si="7"/>
        <v>0</v>
      </c>
      <c r="AC13" s="86"/>
      <c r="AD13" s="66">
        <v>1</v>
      </c>
      <c r="AE13" s="66" t="str">
        <f t="shared" si="8"/>
        <v/>
      </c>
      <c r="AG13" s="794" t="s">
        <v>154</v>
      </c>
      <c r="AH13" s="335"/>
      <c r="AI13" s="335"/>
      <c r="AJ13" s="779"/>
    </row>
    <row r="14" spans="1:36" ht="38.25" customHeight="1" x14ac:dyDescent="0.25">
      <c r="B14" s="79"/>
      <c r="C14" s="80">
        <v>1</v>
      </c>
      <c r="D14" s="80">
        <f t="shared" si="0"/>
        <v>0</v>
      </c>
      <c r="E14" s="80"/>
      <c r="F14" s="77">
        <v>1</v>
      </c>
      <c r="G14" s="77" t="str">
        <f t="shared" si="1"/>
        <v/>
      </c>
      <c r="H14" s="81"/>
      <c r="I14" s="81">
        <v>1</v>
      </c>
      <c r="J14" s="81">
        <f t="shared" si="2"/>
        <v>0</v>
      </c>
      <c r="K14" s="81"/>
      <c r="L14" s="77">
        <v>1</v>
      </c>
      <c r="M14" s="77" t="str">
        <f t="shared" si="3"/>
        <v/>
      </c>
      <c r="N14" s="82"/>
      <c r="O14" s="82">
        <v>1</v>
      </c>
      <c r="P14" s="82">
        <f t="shared" si="4"/>
        <v>0</v>
      </c>
      <c r="Q14" s="82"/>
      <c r="R14" s="77">
        <v>1</v>
      </c>
      <c r="S14" s="77" t="str">
        <f t="shared" si="5"/>
        <v/>
      </c>
      <c r="T14" s="83"/>
      <c r="U14" s="83">
        <v>1</v>
      </c>
      <c r="V14" s="83">
        <f t="shared" si="6"/>
        <v>0</v>
      </c>
      <c r="W14" s="83"/>
      <c r="X14" s="77">
        <v>1</v>
      </c>
      <c r="Y14" s="77" t="str">
        <f t="shared" si="9"/>
        <v/>
      </c>
      <c r="Z14" s="84"/>
      <c r="AA14" s="84">
        <v>1</v>
      </c>
      <c r="AB14" s="85">
        <f t="shared" si="7"/>
        <v>0</v>
      </c>
      <c r="AC14" s="86"/>
      <c r="AD14" s="66">
        <v>1</v>
      </c>
      <c r="AE14" s="66" t="str">
        <f t="shared" si="8"/>
        <v/>
      </c>
      <c r="AG14" s="781"/>
      <c r="AH14" s="334"/>
      <c r="AI14" s="334"/>
      <c r="AJ14" s="780"/>
    </row>
    <row r="15" spans="1:36" ht="33.75" customHeight="1" x14ac:dyDescent="0.25">
      <c r="B15" s="234"/>
      <c r="C15" s="235">
        <v>1</v>
      </c>
      <c r="D15" s="235">
        <f t="shared" si="0"/>
        <v>0</v>
      </c>
      <c r="E15" s="235"/>
      <c r="F15" s="215">
        <v>1</v>
      </c>
      <c r="G15" s="215" t="str">
        <f t="shared" si="1"/>
        <v/>
      </c>
      <c r="H15" s="87"/>
      <c r="I15" s="87">
        <v>1</v>
      </c>
      <c r="J15" s="87">
        <f t="shared" si="2"/>
        <v>0</v>
      </c>
      <c r="K15" s="87"/>
      <c r="L15" s="215">
        <v>1</v>
      </c>
      <c r="M15" s="215" t="str">
        <f t="shared" si="3"/>
        <v/>
      </c>
      <c r="N15" s="236"/>
      <c r="O15" s="236">
        <v>1</v>
      </c>
      <c r="P15" s="236">
        <f t="shared" si="4"/>
        <v>0</v>
      </c>
      <c r="Q15" s="236"/>
      <c r="R15" s="215">
        <v>1</v>
      </c>
      <c r="S15" s="215" t="str">
        <f t="shared" si="5"/>
        <v/>
      </c>
      <c r="T15" s="88"/>
      <c r="U15" s="88">
        <v>1</v>
      </c>
      <c r="V15" s="88">
        <f t="shared" si="6"/>
        <v>0</v>
      </c>
      <c r="W15" s="88"/>
      <c r="X15" s="215">
        <v>1</v>
      </c>
      <c r="Y15" s="215" t="str">
        <f t="shared" si="9"/>
        <v/>
      </c>
      <c r="Z15" s="89"/>
      <c r="AA15" s="89">
        <v>1</v>
      </c>
      <c r="AB15" s="90">
        <f t="shared" si="7"/>
        <v>0</v>
      </c>
      <c r="AC15" s="91"/>
      <c r="AD15" s="66">
        <v>1</v>
      </c>
      <c r="AE15" s="66" t="str">
        <f t="shared" si="8"/>
        <v/>
      </c>
      <c r="AG15" s="781"/>
      <c r="AH15" s="334"/>
      <c r="AI15" s="334"/>
      <c r="AJ15" s="780"/>
    </row>
    <row r="16" spans="1:36" ht="33.75" customHeight="1" x14ac:dyDescent="0.25">
      <c r="B16" s="320" t="s">
        <v>272</v>
      </c>
      <c r="C16" s="309"/>
      <c r="D16" s="309"/>
      <c r="E16" s="310">
        <f>G16</f>
        <v>0</v>
      </c>
      <c r="F16" s="311"/>
      <c r="G16" s="311">
        <f>SUM(G6:G15)</f>
        <v>0</v>
      </c>
      <c r="H16" s="312" t="s">
        <v>273</v>
      </c>
      <c r="I16" s="313"/>
      <c r="J16" s="313"/>
      <c r="K16" s="322">
        <f>M16</f>
        <v>0</v>
      </c>
      <c r="L16" s="311"/>
      <c r="M16" s="311">
        <f>SUM(M6:M15)</f>
        <v>0</v>
      </c>
      <c r="N16" s="333" t="s">
        <v>274</v>
      </c>
      <c r="O16" s="314"/>
      <c r="P16" s="314"/>
      <c r="Q16" s="321">
        <f>S16</f>
        <v>0</v>
      </c>
      <c r="R16" s="311"/>
      <c r="S16" s="311">
        <f>SUM(S6:S15)</f>
        <v>0</v>
      </c>
      <c r="T16" s="315" t="s">
        <v>275</v>
      </c>
      <c r="U16" s="316"/>
      <c r="V16" s="316"/>
      <c r="W16" s="323">
        <f>Y16</f>
        <v>0</v>
      </c>
      <c r="X16" s="311"/>
      <c r="Y16" s="311">
        <f>SUM(Y6:Y15)</f>
        <v>0</v>
      </c>
      <c r="Z16" s="317" t="s">
        <v>276</v>
      </c>
      <c r="AA16" s="318"/>
      <c r="AB16" s="318"/>
      <c r="AC16" s="324">
        <f>AE16</f>
        <v>0</v>
      </c>
      <c r="AE16" s="66">
        <f>SUM(AE6:AE15)</f>
        <v>0</v>
      </c>
      <c r="AG16" s="781" t="s">
        <v>155</v>
      </c>
      <c r="AH16" s="334"/>
      <c r="AI16" s="334"/>
      <c r="AJ16" s="783">
        <f>FLOOR(AJ13, 0.125)</f>
        <v>0</v>
      </c>
    </row>
    <row r="17" spans="2:36" ht="33.75" customHeight="1" x14ac:dyDescent="0.25">
      <c r="B17" s="772"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3"/>
      <c r="D17" s="773"/>
      <c r="E17" s="773"/>
      <c r="F17" s="773"/>
      <c r="G17" s="773"/>
      <c r="H17" s="773"/>
      <c r="I17" s="773"/>
      <c r="J17" s="773"/>
      <c r="K17" s="773"/>
      <c r="L17" s="773"/>
      <c r="M17" s="773"/>
      <c r="N17" s="773"/>
      <c r="O17" s="773"/>
      <c r="P17" s="773"/>
      <c r="Q17" s="773"/>
      <c r="R17" s="773"/>
      <c r="S17" s="773"/>
      <c r="T17" s="773"/>
      <c r="U17" s="773"/>
      <c r="V17" s="773"/>
      <c r="W17" s="773"/>
      <c r="X17" s="773"/>
      <c r="Y17" s="773"/>
      <c r="Z17" s="773"/>
      <c r="AA17" s="773"/>
      <c r="AB17" s="773"/>
      <c r="AC17" s="774"/>
      <c r="AG17" s="781"/>
      <c r="AH17" s="21"/>
      <c r="AI17" s="21"/>
      <c r="AJ17" s="783"/>
    </row>
    <row r="18" spans="2:36" ht="33.75" customHeight="1" thickBot="1" x14ac:dyDescent="0.3">
      <c r="B18" s="755" t="s">
        <v>277</v>
      </c>
      <c r="C18" s="756"/>
      <c r="D18" s="756"/>
      <c r="E18" s="756"/>
      <c r="F18" s="237"/>
      <c r="G18" s="237"/>
      <c r="H18" s="757" t="s">
        <v>278</v>
      </c>
      <c r="I18" s="757"/>
      <c r="J18" s="757"/>
      <c r="K18" s="757"/>
      <c r="L18" s="237"/>
      <c r="M18" s="237"/>
      <c r="N18" s="758" t="s">
        <v>279</v>
      </c>
      <c r="O18" s="758"/>
      <c r="P18" s="758"/>
      <c r="Q18" s="758"/>
      <c r="R18" s="237"/>
      <c r="S18" s="237"/>
      <c r="T18" s="759" t="s">
        <v>280</v>
      </c>
      <c r="U18" s="759"/>
      <c r="V18" s="759"/>
      <c r="W18" s="759"/>
      <c r="X18" s="237"/>
      <c r="Y18" s="237"/>
      <c r="Z18" s="762" t="s">
        <v>281</v>
      </c>
      <c r="AA18" s="762"/>
      <c r="AB18" s="762"/>
      <c r="AC18" s="763"/>
      <c r="AG18" s="782"/>
      <c r="AH18" s="19"/>
      <c r="AI18" s="19"/>
      <c r="AJ18" s="784"/>
    </row>
    <row r="19" spans="2:36" ht="33.75" customHeight="1" x14ac:dyDescent="0.25">
      <c r="B19" s="760"/>
      <c r="C19" s="761"/>
      <c r="D19" s="761"/>
      <c r="E19" s="761"/>
      <c r="F19" s="77"/>
      <c r="G19" s="77"/>
      <c r="H19" s="752"/>
      <c r="I19" s="752"/>
      <c r="J19" s="752"/>
      <c r="K19" s="752"/>
      <c r="L19" s="77"/>
      <c r="M19" s="77"/>
      <c r="N19" s="753"/>
      <c r="O19" s="753"/>
      <c r="P19" s="753"/>
      <c r="Q19" s="753"/>
      <c r="R19" s="77"/>
      <c r="S19" s="77"/>
      <c r="T19" s="754"/>
      <c r="U19" s="754"/>
      <c r="V19" s="754"/>
      <c r="W19" s="754"/>
      <c r="X19" s="77"/>
      <c r="Y19" s="77"/>
      <c r="Z19" s="740"/>
      <c r="AA19" s="740"/>
      <c r="AB19" s="740"/>
      <c r="AC19" s="741"/>
    </row>
    <row r="20" spans="2:36" ht="33.75" customHeight="1" x14ac:dyDescent="0.25">
      <c r="B20" s="760"/>
      <c r="C20" s="761"/>
      <c r="D20" s="761"/>
      <c r="E20" s="761"/>
      <c r="F20" s="77"/>
      <c r="G20" s="77"/>
      <c r="H20" s="752"/>
      <c r="I20" s="752"/>
      <c r="J20" s="752"/>
      <c r="K20" s="752"/>
      <c r="L20" s="77"/>
      <c r="M20" s="77"/>
      <c r="N20" s="753"/>
      <c r="O20" s="753"/>
      <c r="P20" s="753"/>
      <c r="Q20" s="753"/>
      <c r="R20" s="77"/>
      <c r="S20" s="77"/>
      <c r="T20" s="754"/>
      <c r="U20" s="754"/>
      <c r="V20" s="754"/>
      <c r="W20" s="754"/>
      <c r="X20" s="77"/>
      <c r="Y20" s="77"/>
      <c r="Z20" s="740"/>
      <c r="AA20" s="740"/>
      <c r="AB20" s="740"/>
      <c r="AC20" s="741"/>
    </row>
    <row r="21" spans="2:36" ht="33.75" customHeight="1" x14ac:dyDescent="0.25">
      <c r="B21" s="750"/>
      <c r="C21" s="751"/>
      <c r="D21" s="751"/>
      <c r="E21" s="751"/>
      <c r="F21" s="77"/>
      <c r="G21" s="77"/>
      <c r="H21" s="752"/>
      <c r="I21" s="752"/>
      <c r="J21" s="752"/>
      <c r="K21" s="752"/>
      <c r="L21" s="77"/>
      <c r="M21" s="77"/>
      <c r="N21" s="753"/>
      <c r="O21" s="753"/>
      <c r="P21" s="753"/>
      <c r="Q21" s="753"/>
      <c r="R21" s="77"/>
      <c r="S21" s="77"/>
      <c r="T21" s="754"/>
      <c r="U21" s="754"/>
      <c r="V21" s="754"/>
      <c r="W21" s="754"/>
      <c r="X21" s="77"/>
      <c r="Y21" s="77"/>
      <c r="Z21" s="740"/>
      <c r="AA21" s="740"/>
      <c r="AB21" s="740"/>
      <c r="AC21" s="741"/>
    </row>
    <row r="22" spans="2:36" ht="33.75" customHeight="1" x14ac:dyDescent="0.25">
      <c r="B22" s="750"/>
      <c r="C22" s="751"/>
      <c r="D22" s="751"/>
      <c r="E22" s="751"/>
      <c r="F22" s="77"/>
      <c r="G22" s="77"/>
      <c r="H22" s="752"/>
      <c r="I22" s="752"/>
      <c r="J22" s="752"/>
      <c r="K22" s="752"/>
      <c r="L22" s="77"/>
      <c r="M22" s="77"/>
      <c r="N22" s="753"/>
      <c r="O22" s="753"/>
      <c r="P22" s="753"/>
      <c r="Q22" s="753"/>
      <c r="R22" s="77"/>
      <c r="S22" s="77"/>
      <c r="T22" s="754"/>
      <c r="U22" s="754"/>
      <c r="V22" s="754"/>
      <c r="W22" s="754"/>
      <c r="X22" s="77"/>
      <c r="Y22" s="77"/>
      <c r="Z22" s="740"/>
      <c r="AA22" s="740"/>
      <c r="AB22" s="740"/>
      <c r="AC22" s="741"/>
    </row>
    <row r="23" spans="2:36" ht="33.75" customHeight="1" thickBot="1" x14ac:dyDescent="0.3">
      <c r="B23" s="743"/>
      <c r="C23" s="744"/>
      <c r="D23" s="744"/>
      <c r="E23" s="744"/>
      <c r="F23" s="78"/>
      <c r="G23" s="78"/>
      <c r="H23" s="745"/>
      <c r="I23" s="745"/>
      <c r="J23" s="745"/>
      <c r="K23" s="745"/>
      <c r="L23" s="78"/>
      <c r="M23" s="78"/>
      <c r="N23" s="746"/>
      <c r="O23" s="746"/>
      <c r="P23" s="746"/>
      <c r="Q23" s="746"/>
      <c r="R23" s="78"/>
      <c r="S23" s="78"/>
      <c r="T23" s="747"/>
      <c r="U23" s="747"/>
      <c r="V23" s="747"/>
      <c r="W23" s="747"/>
      <c r="X23" s="78"/>
      <c r="Y23" s="78"/>
      <c r="Z23" s="748"/>
      <c r="AA23" s="748"/>
      <c r="AB23" s="748"/>
      <c r="AC23" s="749"/>
    </row>
    <row r="24" spans="2:36" ht="33.75" customHeight="1" x14ac:dyDescent="0.25">
      <c r="B24" s="153"/>
    </row>
    <row r="25" spans="2:36" ht="33.75" customHeight="1" x14ac:dyDescent="0.25">
      <c r="B25" s="153"/>
      <c r="E25" s="154"/>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uh5gKB5Fd9VQ/+H6ZtKd1xYslI/Xlnd16NjZnTw1uLOs+Srca8DtxS8ptkswESBLyVyCLgOJg6Q/1Od8MeZhlg==" saltValue="/EE7jALqNexkPYjBXX4uYg=="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70" priority="3" stopIfTrue="1" operator="containsText" text="Remember">
      <formula>NOT(ISERROR(SEARCH("Remember",B5)))</formula>
    </cfRule>
  </conditionalFormatting>
  <conditionalFormatting sqref="B17:AC17">
    <cfRule type="containsText" dxfId="69" priority="2" stopIfTrue="1" operator="containsText" text="You">
      <formula>NOT(ISERROR(SEARCH("You",B17)))</formula>
    </cfRule>
  </conditionalFormatting>
  <conditionalFormatting sqref="N5:Q5">
    <cfRule type="containsText" dxfId="68"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2466975</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2466975</xdr:colOff>
                    <xdr:row>6</xdr:row>
                    <xdr:rowOff>371475</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2466975</xdr:colOff>
                    <xdr:row>7</xdr:row>
                    <xdr:rowOff>371475</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2486025</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2466975</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2466975</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2466975</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2466975</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2466975</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2466975</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2466975</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2466975</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2466975</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2466975</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2466975</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2466975</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2466975</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2466975</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2466975</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942975</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942975</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942975</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942975</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942975</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942975</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942975</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942975</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942975</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942975</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47625</xdr:colOff>
                    <xdr:row>7</xdr:row>
                    <xdr:rowOff>76200</xdr:rowOff>
                  </from>
                  <to>
                    <xdr:col>22</xdr:col>
                    <xdr:colOff>857250</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866775</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866775</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866775</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866775</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866775</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866775</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866775</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866775</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866775</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866775</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2466975</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247650</xdr:colOff>
                    <xdr:row>5</xdr:row>
                    <xdr:rowOff>85725</xdr:rowOff>
                  </from>
                  <to>
                    <xdr:col>35</xdr:col>
                    <xdr:colOff>1057275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1038225</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1066800</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247650</xdr:colOff>
                    <xdr:row>9</xdr:row>
                    <xdr:rowOff>66675</xdr:rowOff>
                  </from>
                  <to>
                    <xdr:col>35</xdr:col>
                    <xdr:colOff>1057275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1066800</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R5" sqref="R5:R6"/>
      <selection pane="bottomLeft" activeCell="D7" sqref="D7"/>
    </sheetView>
  </sheetViews>
  <sheetFormatPr defaultRowHeight="15" x14ac:dyDescent="0.25"/>
  <cols>
    <col min="1" max="2" width="5.28515625" style="66" hidden="1" customWidth="1"/>
    <col min="3" max="3" width="3.42578125" style="66"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66" hidden="1" customWidth="1"/>
  </cols>
  <sheetData>
    <row r="1" spans="1:57" ht="40.5" customHeight="1" thickBot="1" x14ac:dyDescent="0.3">
      <c r="C1" s="785" t="s">
        <v>282</v>
      </c>
      <c r="D1" s="786"/>
      <c r="E1" s="786"/>
      <c r="F1" s="786"/>
      <c r="G1" s="786"/>
      <c r="H1" s="786"/>
      <c r="I1" s="786"/>
      <c r="J1" s="786"/>
      <c r="K1" s="786"/>
      <c r="L1" s="786"/>
      <c r="M1" s="786"/>
      <c r="N1" s="786"/>
      <c r="O1" s="786"/>
      <c r="P1" s="786"/>
      <c r="Q1" s="786"/>
      <c r="R1" s="786"/>
      <c r="S1" s="279"/>
      <c r="T1" s="814" t="s">
        <v>283</v>
      </c>
      <c r="U1" s="814"/>
      <c r="V1" s="814"/>
      <c r="W1" s="814"/>
      <c r="X1" s="814"/>
      <c r="Y1" s="814"/>
      <c r="Z1" s="814"/>
      <c r="AA1" s="279"/>
      <c r="AB1" s="786" t="s">
        <v>284</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31" t="s">
        <v>285</v>
      </c>
      <c r="E2" s="831"/>
      <c r="F2" s="831"/>
      <c r="G2" s="831"/>
      <c r="H2" s="831"/>
      <c r="I2" s="831"/>
      <c r="J2" s="831"/>
      <c r="K2" s="831"/>
      <c r="L2" s="831"/>
      <c r="M2" s="831"/>
      <c r="N2" s="831"/>
      <c r="O2" s="831"/>
      <c r="P2" s="831"/>
      <c r="Q2" s="831"/>
      <c r="R2" s="831"/>
      <c r="S2" s="424"/>
      <c r="T2" s="816" t="s">
        <v>250</v>
      </c>
      <c r="U2" s="816"/>
      <c r="V2" s="816"/>
      <c r="Y2" s="835" t="s">
        <v>286</v>
      </c>
      <c r="Z2" s="835"/>
      <c r="AB2" s="849" t="s">
        <v>287</v>
      </c>
      <c r="AC2" s="850"/>
      <c r="AD2" s="850"/>
      <c r="AE2" s="850"/>
      <c r="AF2" s="850"/>
      <c r="AG2" s="850"/>
      <c r="AH2" s="850"/>
      <c r="AI2" s="850"/>
      <c r="AJ2" s="850"/>
      <c r="AK2" s="850"/>
      <c r="AL2" s="850"/>
      <c r="AM2" s="850"/>
      <c r="AN2" s="850"/>
      <c r="AO2" s="850"/>
      <c r="AP2" s="850"/>
      <c r="AQ2" s="850"/>
      <c r="AR2" s="850"/>
      <c r="AS2" s="850"/>
      <c r="AT2" s="850"/>
      <c r="AU2" s="850"/>
      <c r="AV2" s="850"/>
      <c r="AW2" s="850"/>
      <c r="AX2" s="420"/>
      <c r="AY2" s="420"/>
      <c r="AZ2" s="851" t="s">
        <v>288</v>
      </c>
      <c r="BA2" s="852"/>
      <c r="BB2" s="852"/>
      <c r="BC2" s="852"/>
      <c r="BD2" s="852"/>
    </row>
    <row r="3" spans="1:57" ht="24" customHeight="1" thickBot="1" x14ac:dyDescent="0.35">
      <c r="C3" s="843" t="s">
        <v>289</v>
      </c>
      <c r="D3" s="844"/>
      <c r="E3" s="844"/>
      <c r="F3" s="844"/>
      <c r="G3" s="844"/>
      <c r="H3" s="844"/>
      <c r="I3" s="844"/>
      <c r="J3" s="844"/>
      <c r="K3" s="844"/>
      <c r="L3" s="844"/>
      <c r="M3" s="844"/>
      <c r="N3" s="844"/>
      <c r="O3" s="844"/>
      <c r="P3" s="844"/>
      <c r="Q3" s="844"/>
      <c r="R3" s="844"/>
      <c r="S3" s="844"/>
      <c r="T3" s="844"/>
      <c r="U3" s="844"/>
      <c r="V3" s="844"/>
      <c r="W3" s="844"/>
      <c r="X3" s="844"/>
      <c r="Y3" s="844"/>
      <c r="Z3" s="845"/>
      <c r="AB3" s="826" t="s">
        <v>290</v>
      </c>
      <c r="AC3" s="827"/>
      <c r="AD3" s="827"/>
      <c r="AE3" s="827"/>
      <c r="AF3" s="827"/>
      <c r="AG3" s="827"/>
      <c r="AH3" s="827"/>
      <c r="AI3" s="827"/>
      <c r="AJ3" s="827"/>
      <c r="AK3" s="827"/>
      <c r="AL3" s="827"/>
      <c r="AM3" s="827"/>
      <c r="AN3" s="827"/>
      <c r="AO3" s="399"/>
      <c r="AP3" s="399"/>
      <c r="AQ3" s="399"/>
      <c r="AR3" s="399" t="b">
        <v>0</v>
      </c>
      <c r="AS3" s="399"/>
      <c r="AT3" s="399"/>
      <c r="AU3" s="399"/>
      <c r="AV3" s="399"/>
      <c r="AW3" s="399"/>
      <c r="AX3" s="399"/>
      <c r="AY3" s="399"/>
      <c r="AZ3" s="399"/>
      <c r="BA3" s="399"/>
      <c r="BB3" s="399"/>
      <c r="BC3" s="400"/>
    </row>
    <row r="4" spans="1:57" ht="60.75" customHeight="1" thickBot="1" x14ac:dyDescent="0.3">
      <c r="C4" s="817" t="s">
        <v>291</v>
      </c>
      <c r="D4" s="818"/>
      <c r="E4" s="862" t="s">
        <v>292</v>
      </c>
      <c r="F4" s="863"/>
      <c r="G4" s="720" t="s">
        <v>293</v>
      </c>
      <c r="H4" s="898"/>
      <c r="I4" s="898"/>
      <c r="J4" s="899"/>
      <c r="K4" s="846" t="s">
        <v>294</v>
      </c>
      <c r="L4" s="847"/>
      <c r="M4" s="848"/>
      <c r="N4" s="880" t="s">
        <v>295</v>
      </c>
      <c r="O4" s="881"/>
      <c r="P4" s="882"/>
      <c r="Q4" s="832" t="s">
        <v>296</v>
      </c>
      <c r="R4" s="833"/>
      <c r="S4" s="823" t="s">
        <v>297</v>
      </c>
      <c r="T4" s="824"/>
      <c r="U4" s="824"/>
      <c r="V4" s="824"/>
      <c r="W4" s="824"/>
      <c r="X4" s="824"/>
      <c r="Y4" s="824"/>
      <c r="Z4" s="825"/>
      <c r="AB4" s="828" t="s">
        <v>298</v>
      </c>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829"/>
      <c r="BA4" s="829"/>
      <c r="BB4" s="829"/>
      <c r="BC4" s="830"/>
      <c r="BD4" s="66" t="s">
        <v>270</v>
      </c>
      <c r="BE4" s="66" t="s">
        <v>271</v>
      </c>
    </row>
    <row r="5" spans="1:57" ht="34.5" customHeight="1" x14ac:dyDescent="0.25">
      <c r="C5" s="819"/>
      <c r="D5" s="820"/>
      <c r="E5" s="864" t="s">
        <v>299</v>
      </c>
      <c r="F5" s="866" t="s">
        <v>300</v>
      </c>
      <c r="G5" s="853" t="s">
        <v>301</v>
      </c>
      <c r="H5" s="868" t="s">
        <v>302</v>
      </c>
      <c r="I5" s="870" t="s">
        <v>303</v>
      </c>
      <c r="J5" s="878" t="s">
        <v>304</v>
      </c>
      <c r="K5" s="722" t="s">
        <v>305</v>
      </c>
      <c r="L5" s="811" t="s">
        <v>306</v>
      </c>
      <c r="M5" s="708" t="s">
        <v>307</v>
      </c>
      <c r="N5" s="696" t="s">
        <v>308</v>
      </c>
      <c r="O5" s="811" t="s">
        <v>309</v>
      </c>
      <c r="P5" s="896" t="s">
        <v>310</v>
      </c>
      <c r="Q5" s="837" t="s">
        <v>311</v>
      </c>
      <c r="R5" s="866" t="s">
        <v>312</v>
      </c>
      <c r="S5" s="839" t="s">
        <v>313</v>
      </c>
      <c r="T5" s="840"/>
      <c r="U5" s="840"/>
      <c r="V5" s="840"/>
      <c r="W5" s="66"/>
      <c r="X5" s="66" t="b">
        <v>0</v>
      </c>
      <c r="Y5" s="77"/>
      <c r="Z5" s="859" t="str">
        <f>IF(AND(X5=FALSE,X6=FALSE,X7=FALSE,X8=FALSE),"",IF(AND(X5=TRUE,X6=TRUE),"Yes",IF(AND(X5=TRUE,X7=TRUE),"Yes",IF(AND(X6=TRUE,X7=TRUE),"Yes",IF(AND(X5=TRUE,X8=TRUE),"Yes",IF(AND(X7=TRUE,X8=TRUE),"Yes","No"))))))</f>
        <v/>
      </c>
      <c r="AB5" s="815" t="s">
        <v>314</v>
      </c>
      <c r="AC5" s="396"/>
      <c r="AD5" s="396"/>
      <c r="AE5" s="836" t="s">
        <v>252</v>
      </c>
      <c r="AF5" s="397"/>
      <c r="AG5" s="397"/>
      <c r="AH5" s="842" t="s">
        <v>315</v>
      </c>
      <c r="AI5" s="621"/>
      <c r="AJ5" s="621"/>
      <c r="AK5" s="842" t="s">
        <v>252</v>
      </c>
      <c r="AL5" s="397"/>
      <c r="AM5" s="397"/>
      <c r="AN5" s="810" t="s">
        <v>316</v>
      </c>
      <c r="AO5" s="620"/>
      <c r="AP5" s="620"/>
      <c r="AQ5" s="810" t="s">
        <v>252</v>
      </c>
      <c r="AR5" s="397"/>
      <c r="AS5" s="397"/>
      <c r="AT5" s="855" t="s">
        <v>317</v>
      </c>
      <c r="AU5" s="622"/>
      <c r="AV5" s="622"/>
      <c r="AW5" s="855" t="s">
        <v>252</v>
      </c>
      <c r="AX5" s="397"/>
      <c r="AY5" s="397"/>
      <c r="AZ5" s="957" t="s">
        <v>318</v>
      </c>
      <c r="BA5" s="624"/>
      <c r="BB5" s="398"/>
      <c r="BC5" s="841" t="s">
        <v>252</v>
      </c>
      <c r="BD5" s="813">
        <v>1</v>
      </c>
      <c r="BE5" s="813">
        <f>INDEX(Cups,BD5)</f>
        <v>0</v>
      </c>
    </row>
    <row r="6" spans="1:57" ht="44.25" customHeight="1" thickBot="1" x14ac:dyDescent="0.3">
      <c r="C6" s="821"/>
      <c r="D6" s="822"/>
      <c r="E6" s="865"/>
      <c r="F6" s="867"/>
      <c r="G6" s="854"/>
      <c r="H6" s="869"/>
      <c r="I6" s="871"/>
      <c r="J6" s="879"/>
      <c r="K6" s="723"/>
      <c r="L6" s="812"/>
      <c r="M6" s="709"/>
      <c r="N6" s="834"/>
      <c r="O6" s="812"/>
      <c r="P6" s="897"/>
      <c r="Q6" s="838"/>
      <c r="R6" s="867"/>
      <c r="S6" s="839" t="s">
        <v>319</v>
      </c>
      <c r="T6" s="840"/>
      <c r="U6" s="840"/>
      <c r="V6" s="840"/>
      <c r="W6" s="66"/>
      <c r="X6" s="66" t="b">
        <v>0</v>
      </c>
      <c r="Y6" s="77"/>
      <c r="Z6" s="860"/>
      <c r="AB6" s="793"/>
      <c r="AC6" s="304" t="s">
        <v>257</v>
      </c>
      <c r="AD6" s="304"/>
      <c r="AE6" s="776"/>
      <c r="AF6" s="249" t="s">
        <v>258</v>
      </c>
      <c r="AG6" s="249" t="s">
        <v>259</v>
      </c>
      <c r="AH6" s="778"/>
      <c r="AI6" s="619" t="s">
        <v>260</v>
      </c>
      <c r="AJ6" s="619"/>
      <c r="AK6" s="778"/>
      <c r="AL6" s="249" t="s">
        <v>261</v>
      </c>
      <c r="AM6" s="249" t="s">
        <v>262</v>
      </c>
      <c r="AN6" s="765"/>
      <c r="AO6" s="613" t="s">
        <v>263</v>
      </c>
      <c r="AP6" s="613"/>
      <c r="AQ6" s="765"/>
      <c r="AR6" s="249" t="s">
        <v>264</v>
      </c>
      <c r="AS6" s="249" t="s">
        <v>265</v>
      </c>
      <c r="AT6" s="767"/>
      <c r="AU6" s="615" t="s">
        <v>266</v>
      </c>
      <c r="AV6" s="615"/>
      <c r="AW6" s="767"/>
      <c r="AX6" s="249" t="s">
        <v>267</v>
      </c>
      <c r="AY6" s="249" t="s">
        <v>268</v>
      </c>
      <c r="AZ6" s="769"/>
      <c r="BA6" s="617" t="s">
        <v>269</v>
      </c>
      <c r="BB6" s="250"/>
      <c r="BC6" s="771"/>
      <c r="BD6" s="813"/>
      <c r="BE6" s="813"/>
    </row>
    <row r="7" spans="1:57" ht="34.5" customHeight="1" x14ac:dyDescent="0.25">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39" t="s">
        <v>320</v>
      </c>
      <c r="T7" s="840"/>
      <c r="U7" s="840"/>
      <c r="V7" s="840"/>
      <c r="W7" s="66"/>
      <c r="X7" s="66" t="b">
        <v>0</v>
      </c>
      <c r="Y7" s="77"/>
      <c r="Z7" s="860"/>
      <c r="AB7" s="894" t="s">
        <v>321</v>
      </c>
      <c r="AC7" s="890"/>
      <c r="AD7" s="890"/>
      <c r="AE7" s="892"/>
      <c r="AF7" s="856">
        <v>1</v>
      </c>
      <c r="AG7" s="858">
        <f>INDEX(Cups,AF7)</f>
        <v>0</v>
      </c>
      <c r="AH7" s="886" t="s">
        <v>322</v>
      </c>
      <c r="AI7" s="888"/>
      <c r="AJ7" s="888"/>
      <c r="AK7" s="886"/>
      <c r="AL7" s="856">
        <v>1</v>
      </c>
      <c r="AM7" s="858">
        <f>INDEX(Cups,AL7)</f>
        <v>0</v>
      </c>
      <c r="AN7" s="872" t="s">
        <v>323</v>
      </c>
      <c r="AO7" s="876"/>
      <c r="AP7" s="876"/>
      <c r="AQ7" s="872"/>
      <c r="AR7" s="856">
        <v>1</v>
      </c>
      <c r="AS7" s="858">
        <f>INDEX(Cups,AR7)</f>
        <v>0</v>
      </c>
      <c r="AT7" s="874" t="s">
        <v>324</v>
      </c>
      <c r="AU7" s="955"/>
      <c r="AV7" s="955"/>
      <c r="AW7" s="955"/>
      <c r="AX7" s="856">
        <v>1</v>
      </c>
      <c r="AY7" s="858">
        <f>INDEX(Cups,AX7)</f>
        <v>0</v>
      </c>
      <c r="AZ7" s="965" t="s">
        <v>325</v>
      </c>
      <c r="BA7" s="961"/>
      <c r="BB7" s="961"/>
      <c r="BC7" s="963"/>
    </row>
    <row r="8" spans="1:57" ht="33.75" customHeight="1" thickBot="1" x14ac:dyDescent="0.3">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39" t="s">
        <v>326</v>
      </c>
      <c r="T8" s="840"/>
      <c r="U8" s="840"/>
      <c r="V8" s="840"/>
      <c r="W8" s="66"/>
      <c r="X8" s="66" t="b">
        <v>0</v>
      </c>
      <c r="Y8" s="77"/>
      <c r="Z8" s="861"/>
      <c r="AB8" s="895"/>
      <c r="AC8" s="891"/>
      <c r="AD8" s="891"/>
      <c r="AE8" s="893"/>
      <c r="AF8" s="857"/>
      <c r="AG8" s="857"/>
      <c r="AH8" s="887"/>
      <c r="AI8" s="889"/>
      <c r="AJ8" s="889"/>
      <c r="AK8" s="887"/>
      <c r="AL8" s="857"/>
      <c r="AM8" s="857"/>
      <c r="AN8" s="873"/>
      <c r="AO8" s="877"/>
      <c r="AP8" s="877"/>
      <c r="AQ8" s="873"/>
      <c r="AR8" s="857"/>
      <c r="AS8" s="857"/>
      <c r="AT8" s="875"/>
      <c r="AU8" s="956"/>
      <c r="AV8" s="956"/>
      <c r="AW8" s="956"/>
      <c r="AX8" s="857"/>
      <c r="AY8" s="857"/>
      <c r="AZ8" s="966"/>
      <c r="BA8" s="962"/>
      <c r="BB8" s="962"/>
      <c r="BC8" s="964"/>
    </row>
    <row r="9" spans="1:57" ht="33.75" customHeight="1" thickBot="1" x14ac:dyDescent="0.3">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37" t="s">
        <v>327</v>
      </c>
      <c r="T9" s="938"/>
      <c r="U9" s="938"/>
      <c r="V9" s="938"/>
      <c r="W9" s="92"/>
      <c r="X9" s="92" t="b">
        <v>0</v>
      </c>
      <c r="Y9" s="78"/>
      <c r="Z9" s="93" t="str">
        <f>IF(X9=TRUE,"No","")</f>
        <v/>
      </c>
      <c r="AB9" s="922" t="str">
        <f>IF(OR(COUNTIF(AC10:AC19, 12)&gt;0, COUNTIF(AC10:AC19,2)&gt;0, COUNTIF(AC10:AC19,4)&gt;0, COUNTIF(AC10:AC19,10)&gt;0, COUNTIF(AC10:AC19,15)&gt;0, COUNTIF(AC10:AC19,17)&gt;0,), "Remember to enter CREDITABLE amounts of leafy greens!", "")</f>
        <v/>
      </c>
      <c r="AC9" s="923"/>
      <c r="AD9" s="923"/>
      <c r="AE9" s="924"/>
      <c r="AF9" s="623"/>
      <c r="AG9" s="623"/>
      <c r="AH9" s="883" t="str">
        <f>IF(COUNTIF(AI10:AI19,10)&gt;0,"Remember to enter the CREDITABLE amount of tomato paste!","")</f>
        <v/>
      </c>
      <c r="AI9" s="884"/>
      <c r="AJ9" s="884"/>
      <c r="AK9" s="885"/>
      <c r="AL9" s="623"/>
      <c r="AM9" s="623"/>
      <c r="AN9" s="801" t="str">
        <f>IF(SUM(AO10:AO19)&gt;10, "If crediting as a vegetable do not also credit as a meat/meat alternate", "")</f>
        <v/>
      </c>
      <c r="AO9" s="802"/>
      <c r="AP9" s="802"/>
      <c r="AQ9" s="803"/>
      <c r="AR9" s="278"/>
      <c r="AS9" s="278"/>
      <c r="AT9" s="967"/>
      <c r="AU9" s="968"/>
      <c r="AV9" s="968"/>
      <c r="AW9" s="969"/>
      <c r="AX9" s="278"/>
      <c r="AY9" s="278"/>
      <c r="AZ9" s="958"/>
      <c r="BA9" s="959"/>
      <c r="BB9" s="959"/>
      <c r="BC9" s="960"/>
    </row>
    <row r="10" spans="1:57" ht="33.75" customHeight="1" thickBot="1" x14ac:dyDescent="0.3">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x14ac:dyDescent="0.25">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93" t="s">
        <v>120</v>
      </c>
      <c r="U11" s="694"/>
      <c r="V11" s="694"/>
      <c r="W11" s="694"/>
      <c r="X11" s="694"/>
      <c r="Y11" s="694"/>
      <c r="Z11" s="695"/>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x14ac:dyDescent="0.3">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908"/>
      <c r="U12" s="909"/>
      <c r="V12" s="909"/>
      <c r="W12" s="909"/>
      <c r="X12" s="909"/>
      <c r="Y12" s="909"/>
      <c r="Z12" s="910"/>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x14ac:dyDescent="0.25">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27" t="s">
        <v>328</v>
      </c>
      <c r="U13" s="928"/>
      <c r="V13" s="928"/>
      <c r="W13" s="77">
        <v>1</v>
      </c>
      <c r="X13" s="77">
        <f>INDEX(Cups,W13)</f>
        <v>0</v>
      </c>
      <c r="Y13" s="935"/>
      <c r="Z13" s="936"/>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x14ac:dyDescent="0.25">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27"/>
      <c r="U14" s="928"/>
      <c r="V14" s="928"/>
      <c r="W14" s="77">
        <v>1</v>
      </c>
      <c r="X14" s="77">
        <f>INDEX(Cups,W14)</f>
        <v>0</v>
      </c>
      <c r="Y14" s="925"/>
      <c r="Z14" s="926"/>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x14ac:dyDescent="0.25">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27"/>
      <c r="U15" s="928"/>
      <c r="V15" s="928"/>
      <c r="W15" s="77">
        <v>1</v>
      </c>
      <c r="X15" s="77">
        <f>INDEX(Cups,W15)</f>
        <v>0</v>
      </c>
      <c r="Y15" s="925"/>
      <c r="Z15" s="926"/>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x14ac:dyDescent="0.25">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27"/>
      <c r="U16" s="928"/>
      <c r="V16" s="928"/>
      <c r="W16" s="77">
        <v>1</v>
      </c>
      <c r="X16" s="77">
        <f>INDEX(Cups,W16)</f>
        <v>0</v>
      </c>
      <c r="Y16" s="925"/>
      <c r="Z16" s="926"/>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x14ac:dyDescent="0.25">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27"/>
      <c r="U17" s="928"/>
      <c r="V17" s="928"/>
      <c r="W17" s="77">
        <v>1</v>
      </c>
      <c r="X17" s="77">
        <f>INDEX(Cups,W17)</f>
        <v>0</v>
      </c>
      <c r="Y17" s="931"/>
      <c r="Z17" s="932"/>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x14ac:dyDescent="0.3">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29"/>
      <c r="U18" s="930"/>
      <c r="V18" s="930"/>
      <c r="W18" s="215"/>
      <c r="X18" s="215"/>
      <c r="Y18" s="933">
        <f>SUM(X13:X17)</f>
        <v>0</v>
      </c>
      <c r="Z18" s="934"/>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x14ac:dyDescent="0.3">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911" t="s">
        <v>153</v>
      </c>
      <c r="U19" s="912"/>
      <c r="V19" s="912"/>
      <c r="W19" s="912"/>
      <c r="X19" s="912"/>
      <c r="Y19" s="912"/>
      <c r="Z19" s="913"/>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x14ac:dyDescent="0.25">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81" t="s">
        <v>154</v>
      </c>
      <c r="U20" s="914"/>
      <c r="V20" s="915"/>
      <c r="Y20" s="918"/>
      <c r="Z20" s="919"/>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x14ac:dyDescent="0.25">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82"/>
      <c r="U21" s="916"/>
      <c r="V21" s="917"/>
      <c r="Y21" s="920"/>
      <c r="Z21" s="921"/>
      <c r="AB21" s="755" t="s">
        <v>277</v>
      </c>
      <c r="AC21" s="756"/>
      <c r="AD21" s="756"/>
      <c r="AE21" s="756"/>
      <c r="AF21" s="237"/>
      <c r="AG21" s="237"/>
      <c r="AH21" s="757" t="s">
        <v>278</v>
      </c>
      <c r="AI21" s="757"/>
      <c r="AJ21" s="757"/>
      <c r="AK21" s="757"/>
      <c r="AL21" s="237"/>
      <c r="AM21" s="237"/>
      <c r="AN21" s="758" t="s">
        <v>279</v>
      </c>
      <c r="AO21" s="758"/>
      <c r="AP21" s="758"/>
      <c r="AQ21" s="758"/>
      <c r="AR21" s="237"/>
      <c r="AS21" s="237"/>
      <c r="AT21" s="759" t="s">
        <v>280</v>
      </c>
      <c r="AU21" s="759"/>
      <c r="AV21" s="759"/>
      <c r="AW21" s="759"/>
      <c r="AX21" s="237"/>
      <c r="AY21" s="237"/>
      <c r="AZ21" s="946" t="s">
        <v>281</v>
      </c>
      <c r="BA21" s="947"/>
      <c r="BB21" s="947"/>
      <c r="BC21" s="948"/>
    </row>
    <row r="22" spans="1:57" ht="33.75" customHeight="1" x14ac:dyDescent="0.25">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700" t="s">
        <v>155</v>
      </c>
      <c r="U22" s="900"/>
      <c r="V22" s="901"/>
      <c r="W22" s="216"/>
      <c r="X22" s="216"/>
      <c r="Y22" s="904">
        <f>FLOOR(Y20,0.125)</f>
        <v>0</v>
      </c>
      <c r="Z22" s="905"/>
      <c r="AB22" s="953"/>
      <c r="AC22" s="954"/>
      <c r="AD22" s="954"/>
      <c r="AE22" s="954"/>
      <c r="AF22" s="327"/>
      <c r="AG22" s="327"/>
      <c r="AH22" s="945"/>
      <c r="AI22" s="945"/>
      <c r="AJ22" s="945"/>
      <c r="AK22" s="945"/>
      <c r="AL22" s="327"/>
      <c r="AM22" s="327"/>
      <c r="AN22" s="753"/>
      <c r="AO22" s="753"/>
      <c r="AP22" s="753"/>
      <c r="AQ22" s="753"/>
      <c r="AR22" s="327"/>
      <c r="AS22" s="327"/>
      <c r="AT22" s="754"/>
      <c r="AU22" s="754"/>
      <c r="AV22" s="754"/>
      <c r="AW22" s="754"/>
      <c r="AX22" s="327"/>
      <c r="AY22" s="327"/>
      <c r="AZ22" s="949"/>
      <c r="BA22" s="950"/>
      <c r="BB22" s="950"/>
      <c r="BC22" s="951"/>
    </row>
    <row r="23" spans="1:57" ht="33.75" customHeight="1" thickBot="1" x14ac:dyDescent="0.3">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701"/>
      <c r="U23" s="902"/>
      <c r="V23" s="903"/>
      <c r="W23" s="217"/>
      <c r="X23" s="217"/>
      <c r="Y23" s="906"/>
      <c r="Z23" s="907"/>
      <c r="AB23" s="953"/>
      <c r="AC23" s="954"/>
      <c r="AD23" s="954"/>
      <c r="AE23" s="954"/>
      <c r="AF23" s="327"/>
      <c r="AG23" s="327"/>
      <c r="AH23" s="945"/>
      <c r="AI23" s="945"/>
      <c r="AJ23" s="945"/>
      <c r="AK23" s="945"/>
      <c r="AL23" s="327"/>
      <c r="AM23" s="327"/>
      <c r="AN23" s="753"/>
      <c r="AO23" s="753"/>
      <c r="AP23" s="753"/>
      <c r="AQ23" s="753"/>
      <c r="AR23" s="327"/>
      <c r="AS23" s="327"/>
      <c r="AT23" s="754"/>
      <c r="AU23" s="754"/>
      <c r="AV23" s="754"/>
      <c r="AW23" s="754"/>
      <c r="AX23" s="327"/>
      <c r="AY23" s="327"/>
      <c r="AZ23" s="949"/>
      <c r="BA23" s="950"/>
      <c r="BB23" s="950"/>
      <c r="BC23" s="951"/>
    </row>
    <row r="24" spans="1:57" ht="33.75" customHeight="1" x14ac:dyDescent="0.25">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50"/>
      <c r="AC24" s="751"/>
      <c r="AD24" s="751"/>
      <c r="AE24" s="751"/>
      <c r="AF24" s="327"/>
      <c r="AG24" s="327"/>
      <c r="AH24" s="945"/>
      <c r="AI24" s="945"/>
      <c r="AJ24" s="945"/>
      <c r="AK24" s="945"/>
      <c r="AL24" s="327"/>
      <c r="AM24" s="327"/>
      <c r="AN24" s="753"/>
      <c r="AO24" s="753"/>
      <c r="AP24" s="753"/>
      <c r="AQ24" s="753"/>
      <c r="AR24" s="327"/>
      <c r="AS24" s="327"/>
      <c r="AT24" s="754"/>
      <c r="AU24" s="754"/>
      <c r="AV24" s="754"/>
      <c r="AW24" s="754"/>
      <c r="AX24" s="327"/>
      <c r="AY24" s="327"/>
      <c r="AZ24" s="949"/>
      <c r="BA24" s="950"/>
      <c r="BB24" s="950"/>
      <c r="BC24" s="951"/>
    </row>
    <row r="25" spans="1:57" ht="33.75" customHeight="1" x14ac:dyDescent="0.25">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50"/>
      <c r="AC25" s="751"/>
      <c r="AD25" s="751"/>
      <c r="AE25" s="751"/>
      <c r="AF25" s="327"/>
      <c r="AG25" s="327"/>
      <c r="AH25" s="945"/>
      <c r="AI25" s="945"/>
      <c r="AJ25" s="945"/>
      <c r="AK25" s="945"/>
      <c r="AL25" s="327"/>
      <c r="AM25" s="327"/>
      <c r="AN25" s="753"/>
      <c r="AO25" s="753"/>
      <c r="AP25" s="753"/>
      <c r="AQ25" s="753"/>
      <c r="AR25" s="327"/>
      <c r="AS25" s="327"/>
      <c r="AT25" s="754"/>
      <c r="AU25" s="754"/>
      <c r="AV25" s="754"/>
      <c r="AW25" s="754"/>
      <c r="AX25" s="327"/>
      <c r="AY25" s="327"/>
      <c r="AZ25" s="949"/>
      <c r="BA25" s="950"/>
      <c r="BB25" s="950"/>
      <c r="BC25" s="951"/>
    </row>
    <row r="26" spans="1:57" ht="33.75" customHeight="1" thickBot="1" x14ac:dyDescent="0.3">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43"/>
      <c r="AC26" s="744"/>
      <c r="AD26" s="744"/>
      <c r="AE26" s="744"/>
      <c r="AF26" s="328"/>
      <c r="AG26" s="328"/>
      <c r="AH26" s="952"/>
      <c r="AI26" s="952"/>
      <c r="AJ26" s="952"/>
      <c r="AK26" s="952"/>
      <c r="AL26" s="328"/>
      <c r="AM26" s="328"/>
      <c r="AN26" s="746"/>
      <c r="AO26" s="746"/>
      <c r="AP26" s="746"/>
      <c r="AQ26" s="746"/>
      <c r="AR26" s="328"/>
      <c r="AS26" s="328"/>
      <c r="AT26" s="747"/>
      <c r="AU26" s="747"/>
      <c r="AV26" s="747"/>
      <c r="AW26" s="747"/>
      <c r="AX26" s="328"/>
      <c r="AY26" s="328"/>
      <c r="AZ26" s="939"/>
      <c r="BA26" s="940"/>
      <c r="BB26" s="940"/>
      <c r="BC26" s="941"/>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gDVzHKVY7xEgQ5g4ALc1kWvGJ+UjeSVFcONgIgPE1Nimp4LBkPpBMNnmQ8EcVAe564inGCSrqXtdyMgtl+V3yg==" saltValue="Ysfz5q0rvskqcPMXo/RruQ==" spinCount="100000" sheet="1"/>
  <mergeCells count="127">
    <mergeCell ref="AU7:AU8"/>
    <mergeCell ref="AT21:AW21"/>
    <mergeCell ref="AN9:AQ9"/>
    <mergeCell ref="AN7:AN8"/>
    <mergeCell ref="AN25:AQ25"/>
    <mergeCell ref="AN26:AQ26"/>
    <mergeCell ref="AT25:AW25"/>
    <mergeCell ref="AT23:AW23"/>
    <mergeCell ref="AT24:AW24"/>
    <mergeCell ref="AT9:AW9"/>
    <mergeCell ref="AN24:AQ24"/>
    <mergeCell ref="BE5:BE6"/>
    <mergeCell ref="AV7:AV8"/>
    <mergeCell ref="AW7:AW8"/>
    <mergeCell ref="AX7:AX8"/>
    <mergeCell ref="AY7:AY8"/>
    <mergeCell ref="AW5:AW6"/>
    <mergeCell ref="AZ5:AZ6"/>
    <mergeCell ref="AZ9:BC9"/>
    <mergeCell ref="BA7:BA8"/>
    <mergeCell ref="BB7:BB8"/>
    <mergeCell ref="BC7:BC8"/>
    <mergeCell ref="AZ7:AZ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s>
  <conditionalFormatting sqref="R7:R26 Z5 F7:J26 L7:L26 O7:O26 Z9">
    <cfRule type="containsText" dxfId="67" priority="17" stopIfTrue="1" operator="containsText" text="Yes">
      <formula>NOT(ISERROR(SEARCH("Yes",F5)))</formula>
    </cfRule>
    <cfRule type="containsText" dxfId="66" priority="18" stopIfTrue="1" operator="containsText" text="No">
      <formula>NOT(ISERROR(SEARCH("No",F5)))</formula>
    </cfRule>
  </conditionalFormatting>
  <conditionalFormatting sqref="AB9:AE9 AH9:AK9">
    <cfRule type="containsText" dxfId="65" priority="10" stopIfTrue="1" operator="containsText" text="Remember">
      <formula>NOT(ISERROR(SEARCH("Remember",AB9)))</formula>
    </cfRule>
  </conditionalFormatting>
  <conditionalFormatting sqref="AB20">
    <cfRule type="containsText" dxfId="64" priority="8" stopIfTrue="1" operator="containsText" text="You">
      <formula>NOT(ISERROR(SEARCH("You",AB20)))</formula>
    </cfRule>
  </conditionalFormatting>
  <conditionalFormatting sqref="AN9:AQ9">
    <cfRule type="containsText" dxfId="63" priority="3" stopIfTrue="1" operator="containsText" text="if">
      <formula>NOT(ISERROR(SEARCH("if",AN9)))</formula>
    </cfRule>
  </conditionalFormatting>
  <conditionalFormatting sqref="AB20">
    <cfRule type="containsText" dxfId="62" priority="2" stopIfTrue="1" operator="containsText" text="You">
      <formula>NOT(ISERROR(SEARCH("You",AB20)))</formula>
    </cfRule>
  </conditionalFormatting>
  <conditionalFormatting sqref="AB20">
    <cfRule type="containsText" dxfId="61"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2476500</xdr:colOff>
                    <xdr:row>10</xdr:row>
                    <xdr:rowOff>371475</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2476500</xdr:colOff>
                    <xdr:row>11</xdr:row>
                    <xdr:rowOff>371475</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2419350</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2419350</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2419350</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2419350</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2419350</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2419350</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2419350</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2419350</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2419350</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2419350</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2419350</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2419350</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2419350</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2419350</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2419350</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2419350</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2419350</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2419350</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2419350</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2419350</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47625</xdr:colOff>
                    <xdr:row>11</xdr:row>
                    <xdr:rowOff>76200</xdr:rowOff>
                  </from>
                  <to>
                    <xdr:col>48</xdr:col>
                    <xdr:colOff>866775</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171450</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171450</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171450</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171450</xdr:colOff>
                    <xdr:row>16</xdr:row>
                    <xdr:rowOff>95250</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47625</xdr:colOff>
                    <xdr:row>6</xdr:row>
                    <xdr:rowOff>361950</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895350</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923925</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R5" sqref="R5:R6"/>
      <selection pane="bottomLeft" activeCell="D7" sqref="D7"/>
    </sheetView>
  </sheetViews>
  <sheetFormatPr defaultRowHeight="15" x14ac:dyDescent="0.25"/>
  <cols>
    <col min="1" max="2" width="5.28515625" style="66" hidden="1" customWidth="1"/>
    <col min="3" max="3" width="3.42578125" style="66"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66" hidden="1" customWidth="1"/>
  </cols>
  <sheetData>
    <row r="1" spans="1:57" ht="40.5" customHeight="1" thickBot="1" x14ac:dyDescent="0.3">
      <c r="C1" s="785" t="s">
        <v>329</v>
      </c>
      <c r="D1" s="786"/>
      <c r="E1" s="786"/>
      <c r="F1" s="786"/>
      <c r="G1" s="786"/>
      <c r="H1" s="786"/>
      <c r="I1" s="786"/>
      <c r="J1" s="786"/>
      <c r="K1" s="786"/>
      <c r="L1" s="786"/>
      <c r="M1" s="786"/>
      <c r="N1" s="786"/>
      <c r="O1" s="786"/>
      <c r="P1" s="786"/>
      <c r="Q1" s="786"/>
      <c r="R1" s="786"/>
      <c r="S1" s="279"/>
      <c r="T1" s="814" t="s">
        <v>283</v>
      </c>
      <c r="U1" s="814"/>
      <c r="V1" s="814"/>
      <c r="W1" s="814"/>
      <c r="X1" s="814"/>
      <c r="Y1" s="814"/>
      <c r="Z1" s="814"/>
      <c r="AA1" s="279"/>
      <c r="AB1" s="786" t="s">
        <v>330</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31" t="s">
        <v>285</v>
      </c>
      <c r="E2" s="831"/>
      <c r="F2" s="831"/>
      <c r="G2" s="831"/>
      <c r="H2" s="831"/>
      <c r="I2" s="831"/>
      <c r="J2" s="831"/>
      <c r="K2" s="831"/>
      <c r="L2" s="831"/>
      <c r="M2" s="831"/>
      <c r="N2" s="831"/>
      <c r="O2" s="831"/>
      <c r="P2" s="831"/>
      <c r="Q2" s="831"/>
      <c r="R2" s="831"/>
      <c r="S2" s="424"/>
      <c r="T2" s="816" t="s">
        <v>250</v>
      </c>
      <c r="U2" s="816"/>
      <c r="V2" s="816"/>
      <c r="Y2" s="835" t="s">
        <v>286</v>
      </c>
      <c r="Z2" s="835"/>
      <c r="AB2" s="970" t="s">
        <v>331</v>
      </c>
      <c r="AC2" s="971"/>
      <c r="AD2" s="971"/>
      <c r="AE2" s="971"/>
      <c r="AF2" s="971"/>
      <c r="AG2" s="971"/>
      <c r="AH2" s="971"/>
      <c r="AI2" s="971"/>
      <c r="AJ2" s="971"/>
      <c r="AK2" s="971"/>
      <c r="AL2" s="971"/>
      <c r="AM2" s="971"/>
      <c r="AN2" s="971"/>
      <c r="AO2" s="971"/>
      <c r="AP2" s="971"/>
      <c r="AQ2" s="971"/>
      <c r="AR2" s="971"/>
      <c r="AS2" s="971"/>
      <c r="AT2" s="971"/>
      <c r="AU2" s="971"/>
      <c r="AV2" s="971"/>
      <c r="AW2" s="971"/>
      <c r="AX2" s="420"/>
      <c r="AY2" s="420"/>
      <c r="AZ2" s="851" t="s">
        <v>288</v>
      </c>
      <c r="BA2" s="852"/>
      <c r="BB2" s="852"/>
      <c r="BC2" s="852"/>
      <c r="BD2" s="852"/>
    </row>
    <row r="3" spans="1:57" ht="24" customHeight="1" thickBot="1" x14ac:dyDescent="0.35">
      <c r="C3" s="843" t="s">
        <v>332</v>
      </c>
      <c r="D3" s="844"/>
      <c r="E3" s="844"/>
      <c r="F3" s="844"/>
      <c r="G3" s="844"/>
      <c r="H3" s="844"/>
      <c r="I3" s="844"/>
      <c r="J3" s="844"/>
      <c r="K3" s="844"/>
      <c r="L3" s="844"/>
      <c r="M3" s="844"/>
      <c r="N3" s="844"/>
      <c r="O3" s="844"/>
      <c r="P3" s="844"/>
      <c r="Q3" s="844"/>
      <c r="R3" s="844"/>
      <c r="S3" s="844"/>
      <c r="T3" s="844"/>
      <c r="U3" s="844"/>
      <c r="V3" s="844"/>
      <c r="W3" s="844"/>
      <c r="X3" s="844"/>
      <c r="Y3" s="844"/>
      <c r="Z3" s="845"/>
      <c r="AB3" s="826" t="s">
        <v>333</v>
      </c>
      <c r="AC3" s="827"/>
      <c r="AD3" s="827"/>
      <c r="AE3" s="827"/>
      <c r="AF3" s="827"/>
      <c r="AG3" s="827"/>
      <c r="AH3" s="827"/>
      <c r="AI3" s="827"/>
      <c r="AJ3" s="827"/>
      <c r="AK3" s="827"/>
      <c r="AL3" s="827"/>
      <c r="AM3" s="827"/>
      <c r="AN3" s="827"/>
      <c r="AO3" s="399"/>
      <c r="AP3" s="399"/>
      <c r="AQ3" s="399"/>
      <c r="AR3" s="399" t="b">
        <v>0</v>
      </c>
      <c r="AS3" s="399"/>
      <c r="AT3" s="399"/>
      <c r="AU3" s="399"/>
      <c r="AV3" s="399"/>
      <c r="AW3" s="399"/>
      <c r="AX3" s="399"/>
      <c r="AY3" s="399"/>
      <c r="AZ3" s="399"/>
      <c r="BA3" s="399"/>
      <c r="BB3" s="399"/>
      <c r="BC3" s="400"/>
    </row>
    <row r="4" spans="1:57" ht="60.75" customHeight="1" thickBot="1" x14ac:dyDescent="0.3">
      <c r="C4" s="817" t="s">
        <v>291</v>
      </c>
      <c r="D4" s="818"/>
      <c r="E4" s="862" t="s">
        <v>292</v>
      </c>
      <c r="F4" s="863"/>
      <c r="G4" s="720" t="s">
        <v>293</v>
      </c>
      <c r="H4" s="898"/>
      <c r="I4" s="898"/>
      <c r="J4" s="899"/>
      <c r="K4" s="846" t="s">
        <v>294</v>
      </c>
      <c r="L4" s="847"/>
      <c r="M4" s="848"/>
      <c r="N4" s="880" t="s">
        <v>295</v>
      </c>
      <c r="O4" s="881"/>
      <c r="P4" s="882"/>
      <c r="Q4" s="832" t="s">
        <v>296</v>
      </c>
      <c r="R4" s="833"/>
      <c r="S4" s="823" t="s">
        <v>334</v>
      </c>
      <c r="T4" s="824"/>
      <c r="U4" s="824"/>
      <c r="V4" s="824"/>
      <c r="W4" s="824"/>
      <c r="X4" s="824"/>
      <c r="Y4" s="824"/>
      <c r="Z4" s="825"/>
      <c r="AB4" s="828" t="s">
        <v>335</v>
      </c>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829"/>
      <c r="BA4" s="829"/>
      <c r="BB4" s="829"/>
      <c r="BC4" s="830"/>
      <c r="BD4" s="66" t="s">
        <v>270</v>
      </c>
      <c r="BE4" s="66" t="s">
        <v>271</v>
      </c>
    </row>
    <row r="5" spans="1:57" ht="34.5" customHeight="1" x14ac:dyDescent="0.25">
      <c r="C5" s="819"/>
      <c r="D5" s="820"/>
      <c r="E5" s="864" t="s">
        <v>299</v>
      </c>
      <c r="F5" s="866" t="s">
        <v>300</v>
      </c>
      <c r="G5" s="853" t="s">
        <v>301</v>
      </c>
      <c r="H5" s="868" t="s">
        <v>302</v>
      </c>
      <c r="I5" s="870" t="s">
        <v>303</v>
      </c>
      <c r="J5" s="878" t="s">
        <v>304</v>
      </c>
      <c r="K5" s="722" t="s">
        <v>305</v>
      </c>
      <c r="L5" s="811" t="s">
        <v>306</v>
      </c>
      <c r="M5" s="708" t="s">
        <v>307</v>
      </c>
      <c r="N5" s="696" t="s">
        <v>308</v>
      </c>
      <c r="O5" s="811" t="s">
        <v>309</v>
      </c>
      <c r="P5" s="896" t="s">
        <v>310</v>
      </c>
      <c r="Q5" s="837" t="s">
        <v>311</v>
      </c>
      <c r="R5" s="866" t="s">
        <v>312</v>
      </c>
      <c r="S5" s="839" t="s">
        <v>313</v>
      </c>
      <c r="T5" s="840"/>
      <c r="U5" s="840"/>
      <c r="V5" s="840"/>
      <c r="W5" s="66"/>
      <c r="X5" s="66" t="b">
        <v>0</v>
      </c>
      <c r="Y5" s="77"/>
      <c r="Z5" s="859" t="str">
        <f>IF(AND(X5=FALSE,X6=FALSE,X7=FALSE,X8=FALSE),"",IF(AND(X5=TRUE,X6=TRUE),"Yes",IF(AND(X5=TRUE,X7=TRUE),"Yes",IF(AND(X6=TRUE,X7=TRUE),"Yes",IF(AND(X5=TRUE,X8=TRUE),"Yes",IF(AND(X7=TRUE,X8=TRUE),"Yes","No"))))))</f>
        <v/>
      </c>
      <c r="AB5" s="815" t="s">
        <v>336</v>
      </c>
      <c r="AC5" s="396"/>
      <c r="AD5" s="396"/>
      <c r="AE5" s="836" t="s">
        <v>252</v>
      </c>
      <c r="AF5" s="397"/>
      <c r="AG5" s="397"/>
      <c r="AH5" s="842" t="s">
        <v>337</v>
      </c>
      <c r="AI5" s="621"/>
      <c r="AJ5" s="621"/>
      <c r="AK5" s="842" t="s">
        <v>252</v>
      </c>
      <c r="AL5" s="397"/>
      <c r="AM5" s="397"/>
      <c r="AN5" s="810" t="s">
        <v>338</v>
      </c>
      <c r="AO5" s="620"/>
      <c r="AP5" s="620"/>
      <c r="AQ5" s="810" t="s">
        <v>252</v>
      </c>
      <c r="AR5" s="397"/>
      <c r="AS5" s="397"/>
      <c r="AT5" s="855" t="s">
        <v>339</v>
      </c>
      <c r="AU5" s="622"/>
      <c r="AV5" s="622"/>
      <c r="AW5" s="855" t="s">
        <v>252</v>
      </c>
      <c r="AX5" s="397"/>
      <c r="AY5" s="397"/>
      <c r="AZ5" s="957" t="s">
        <v>340</v>
      </c>
      <c r="BA5" s="624"/>
      <c r="BB5" s="398"/>
      <c r="BC5" s="841" t="s">
        <v>252</v>
      </c>
      <c r="BD5" s="813">
        <v>1</v>
      </c>
      <c r="BE5" s="813">
        <f>INDEX(Cups,BD5)</f>
        <v>0</v>
      </c>
    </row>
    <row r="6" spans="1:57" ht="44.25" customHeight="1" thickBot="1" x14ac:dyDescent="0.3">
      <c r="C6" s="821"/>
      <c r="D6" s="822"/>
      <c r="E6" s="865"/>
      <c r="F6" s="867"/>
      <c r="G6" s="854"/>
      <c r="H6" s="869"/>
      <c r="I6" s="871"/>
      <c r="J6" s="879"/>
      <c r="K6" s="723"/>
      <c r="L6" s="812"/>
      <c r="M6" s="709"/>
      <c r="N6" s="834"/>
      <c r="O6" s="812"/>
      <c r="P6" s="897"/>
      <c r="Q6" s="838"/>
      <c r="R6" s="867"/>
      <c r="S6" s="839" t="s">
        <v>319</v>
      </c>
      <c r="T6" s="840"/>
      <c r="U6" s="840"/>
      <c r="V6" s="840"/>
      <c r="W6" s="66"/>
      <c r="X6" s="66" t="b">
        <v>0</v>
      </c>
      <c r="Y6" s="77"/>
      <c r="Z6" s="860"/>
      <c r="AB6" s="793"/>
      <c r="AC6" s="304" t="s">
        <v>257</v>
      </c>
      <c r="AD6" s="304"/>
      <c r="AE6" s="776"/>
      <c r="AF6" s="249" t="s">
        <v>258</v>
      </c>
      <c r="AG6" s="249" t="s">
        <v>259</v>
      </c>
      <c r="AH6" s="778"/>
      <c r="AI6" s="619" t="s">
        <v>260</v>
      </c>
      <c r="AJ6" s="619"/>
      <c r="AK6" s="778"/>
      <c r="AL6" s="249" t="s">
        <v>261</v>
      </c>
      <c r="AM6" s="249" t="s">
        <v>262</v>
      </c>
      <c r="AN6" s="765"/>
      <c r="AO6" s="613" t="s">
        <v>263</v>
      </c>
      <c r="AP6" s="613"/>
      <c r="AQ6" s="765"/>
      <c r="AR6" s="249" t="s">
        <v>264</v>
      </c>
      <c r="AS6" s="249" t="s">
        <v>265</v>
      </c>
      <c r="AT6" s="767"/>
      <c r="AU6" s="615" t="s">
        <v>266</v>
      </c>
      <c r="AV6" s="615"/>
      <c r="AW6" s="767"/>
      <c r="AX6" s="249" t="s">
        <v>267</v>
      </c>
      <c r="AY6" s="249" t="s">
        <v>268</v>
      </c>
      <c r="AZ6" s="769"/>
      <c r="BA6" s="617" t="s">
        <v>269</v>
      </c>
      <c r="BB6" s="250"/>
      <c r="BC6" s="771"/>
      <c r="BD6" s="813"/>
      <c r="BE6" s="813"/>
    </row>
    <row r="7" spans="1:57" ht="34.5" customHeight="1" x14ac:dyDescent="0.25">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39" t="s">
        <v>320</v>
      </c>
      <c r="T7" s="840"/>
      <c r="U7" s="840"/>
      <c r="V7" s="840"/>
      <c r="W7" s="66"/>
      <c r="X7" s="66" t="b">
        <v>0</v>
      </c>
      <c r="Y7" s="77"/>
      <c r="Z7" s="860"/>
      <c r="AB7" s="894" t="s">
        <v>341</v>
      </c>
      <c r="AC7" s="890"/>
      <c r="AD7" s="890"/>
      <c r="AE7" s="892"/>
      <c r="AF7" s="856">
        <v>1</v>
      </c>
      <c r="AG7" s="858">
        <f>INDEX(Cups,AF7)</f>
        <v>0</v>
      </c>
      <c r="AH7" s="886" t="s">
        <v>342</v>
      </c>
      <c r="AI7" s="888"/>
      <c r="AJ7" s="888"/>
      <c r="AK7" s="886"/>
      <c r="AL7" s="856">
        <v>1</v>
      </c>
      <c r="AM7" s="858">
        <f>INDEX(Cups,AL7)</f>
        <v>0</v>
      </c>
      <c r="AN7" s="872" t="s">
        <v>343</v>
      </c>
      <c r="AO7" s="876"/>
      <c r="AP7" s="876"/>
      <c r="AQ7" s="872"/>
      <c r="AR7" s="856">
        <v>1</v>
      </c>
      <c r="AS7" s="858">
        <f>INDEX(Cups,AR7)</f>
        <v>0</v>
      </c>
      <c r="AT7" s="874" t="s">
        <v>344</v>
      </c>
      <c r="AU7" s="955"/>
      <c r="AV7" s="955"/>
      <c r="AW7" s="955"/>
      <c r="AX7" s="856">
        <v>1</v>
      </c>
      <c r="AY7" s="858">
        <f>INDEX(Cups,AX7)</f>
        <v>0</v>
      </c>
      <c r="AZ7" s="965" t="s">
        <v>345</v>
      </c>
      <c r="BA7" s="961"/>
      <c r="BB7" s="961"/>
      <c r="BC7" s="963"/>
    </row>
    <row r="8" spans="1:57" ht="33.75" customHeight="1" thickBot="1" x14ac:dyDescent="0.3">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39" t="s">
        <v>326</v>
      </c>
      <c r="T8" s="840"/>
      <c r="U8" s="840"/>
      <c r="V8" s="840"/>
      <c r="W8" s="66"/>
      <c r="X8" s="66" t="b">
        <v>0</v>
      </c>
      <c r="Y8" s="77"/>
      <c r="Z8" s="861"/>
      <c r="AB8" s="895"/>
      <c r="AC8" s="891"/>
      <c r="AD8" s="891"/>
      <c r="AE8" s="893"/>
      <c r="AF8" s="857"/>
      <c r="AG8" s="857"/>
      <c r="AH8" s="887"/>
      <c r="AI8" s="889"/>
      <c r="AJ8" s="889"/>
      <c r="AK8" s="887"/>
      <c r="AL8" s="857"/>
      <c r="AM8" s="857"/>
      <c r="AN8" s="873"/>
      <c r="AO8" s="877"/>
      <c r="AP8" s="877"/>
      <c r="AQ8" s="873"/>
      <c r="AR8" s="857"/>
      <c r="AS8" s="857"/>
      <c r="AT8" s="875"/>
      <c r="AU8" s="956"/>
      <c r="AV8" s="956"/>
      <c r="AW8" s="956"/>
      <c r="AX8" s="857"/>
      <c r="AY8" s="857"/>
      <c r="AZ8" s="966"/>
      <c r="BA8" s="962"/>
      <c r="BB8" s="962"/>
      <c r="BC8" s="964"/>
    </row>
    <row r="9" spans="1:57" ht="33.75" customHeight="1" thickBot="1" x14ac:dyDescent="0.3">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37" t="s">
        <v>327</v>
      </c>
      <c r="T9" s="938"/>
      <c r="U9" s="938"/>
      <c r="V9" s="938"/>
      <c r="W9" s="92"/>
      <c r="X9" s="92" t="b">
        <v>0</v>
      </c>
      <c r="Y9" s="78"/>
      <c r="Z9" s="93" t="str">
        <f>IF(X9=TRUE,"No","")</f>
        <v/>
      </c>
      <c r="AB9" s="922" t="str">
        <f>IF(OR(COUNTIF(AC10:AC19, 12)&gt;0, COUNTIF(AC10:AC19,2)&gt;0, COUNTIF(AC10:AC19,4)&gt;0, COUNTIF(AC10:AC19,10)&gt;0, COUNTIF(AC10:AC19,15)&gt;0, COUNTIF(AC10:AC19,17)&gt;0,), "Remember to enter CREDITABLE amounts of leafy greens!", "")</f>
        <v/>
      </c>
      <c r="AC9" s="923"/>
      <c r="AD9" s="923"/>
      <c r="AE9" s="924"/>
      <c r="AF9" s="623"/>
      <c r="AG9" s="623"/>
      <c r="AH9" s="883" t="str">
        <f>IF(COUNTIF(AI10:AI19,10)&gt;0,"Remember to enter the CREDITABLE amount of tomato paste!","")</f>
        <v/>
      </c>
      <c r="AI9" s="884"/>
      <c r="AJ9" s="884"/>
      <c r="AK9" s="885"/>
      <c r="AL9" s="623"/>
      <c r="AM9" s="623"/>
      <c r="AN9" s="801" t="str">
        <f>IF(SUM(AO10:AO19)&gt;10, "If crediting as a vegetable do not also credit as a meat/meat alternate", "")</f>
        <v/>
      </c>
      <c r="AO9" s="802"/>
      <c r="AP9" s="802"/>
      <c r="AQ9" s="803"/>
      <c r="AR9" s="278"/>
      <c r="AS9" s="278"/>
      <c r="AT9" s="967"/>
      <c r="AU9" s="968"/>
      <c r="AV9" s="968"/>
      <c r="AW9" s="969"/>
      <c r="AX9" s="278"/>
      <c r="AY9" s="278"/>
      <c r="AZ9" s="958"/>
      <c r="BA9" s="959"/>
      <c r="BB9" s="959"/>
      <c r="BC9" s="960"/>
    </row>
    <row r="10" spans="1:57" ht="33.75" customHeight="1" thickBot="1" x14ac:dyDescent="0.3">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x14ac:dyDescent="0.25">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93" t="s">
        <v>120</v>
      </c>
      <c r="U11" s="694"/>
      <c r="V11" s="694"/>
      <c r="W11" s="694"/>
      <c r="X11" s="694"/>
      <c r="Y11" s="694"/>
      <c r="Z11" s="695"/>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x14ac:dyDescent="0.3">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908"/>
      <c r="U12" s="909"/>
      <c r="V12" s="909"/>
      <c r="W12" s="909"/>
      <c r="X12" s="909"/>
      <c r="Y12" s="909"/>
      <c r="Z12" s="910"/>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x14ac:dyDescent="0.25">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27" t="s">
        <v>328</v>
      </c>
      <c r="U13" s="928"/>
      <c r="V13" s="928"/>
      <c r="W13" s="77">
        <v>1</v>
      </c>
      <c r="X13" s="77">
        <f>INDEX(Cups,W13)</f>
        <v>0</v>
      </c>
      <c r="Y13" s="935"/>
      <c r="Z13" s="936"/>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x14ac:dyDescent="0.25">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27"/>
      <c r="U14" s="928"/>
      <c r="V14" s="928"/>
      <c r="W14" s="77">
        <v>1</v>
      </c>
      <c r="X14" s="77">
        <f>INDEX(Cups,W14)</f>
        <v>0</v>
      </c>
      <c r="Y14" s="925"/>
      <c r="Z14" s="926"/>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x14ac:dyDescent="0.25">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27"/>
      <c r="U15" s="928"/>
      <c r="V15" s="928"/>
      <c r="W15" s="77">
        <v>1</v>
      </c>
      <c r="X15" s="77">
        <f>INDEX(Cups,W15)</f>
        <v>0</v>
      </c>
      <c r="Y15" s="925"/>
      <c r="Z15" s="926"/>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x14ac:dyDescent="0.25">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27"/>
      <c r="U16" s="928"/>
      <c r="V16" s="928"/>
      <c r="W16" s="77">
        <v>1</v>
      </c>
      <c r="X16" s="77">
        <f>INDEX(Cups,W16)</f>
        <v>0</v>
      </c>
      <c r="Y16" s="925"/>
      <c r="Z16" s="926"/>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x14ac:dyDescent="0.25">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27"/>
      <c r="U17" s="928"/>
      <c r="V17" s="928"/>
      <c r="W17" s="77">
        <v>1</v>
      </c>
      <c r="X17" s="77">
        <f>INDEX(Cups,W17)</f>
        <v>0</v>
      </c>
      <c r="Y17" s="931"/>
      <c r="Z17" s="932"/>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x14ac:dyDescent="0.3">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29"/>
      <c r="U18" s="930"/>
      <c r="V18" s="930"/>
      <c r="W18" s="215"/>
      <c r="X18" s="215"/>
      <c r="Y18" s="933">
        <f>SUM(X13:X17)</f>
        <v>0</v>
      </c>
      <c r="Z18" s="934"/>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x14ac:dyDescent="0.3">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911" t="s">
        <v>153</v>
      </c>
      <c r="U19" s="912"/>
      <c r="V19" s="912"/>
      <c r="W19" s="912"/>
      <c r="X19" s="912"/>
      <c r="Y19" s="912"/>
      <c r="Z19" s="913"/>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x14ac:dyDescent="0.25">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81" t="s">
        <v>154</v>
      </c>
      <c r="U20" s="914"/>
      <c r="V20" s="915"/>
      <c r="Y20" s="918"/>
      <c r="Z20" s="919"/>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x14ac:dyDescent="0.25">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82"/>
      <c r="U21" s="916"/>
      <c r="V21" s="917"/>
      <c r="Y21" s="920"/>
      <c r="Z21" s="921"/>
      <c r="AB21" s="755" t="s">
        <v>277</v>
      </c>
      <c r="AC21" s="756"/>
      <c r="AD21" s="756"/>
      <c r="AE21" s="756"/>
      <c r="AF21" s="237"/>
      <c r="AG21" s="237"/>
      <c r="AH21" s="757" t="s">
        <v>278</v>
      </c>
      <c r="AI21" s="757"/>
      <c r="AJ21" s="757"/>
      <c r="AK21" s="757"/>
      <c r="AL21" s="237"/>
      <c r="AM21" s="237"/>
      <c r="AN21" s="758" t="s">
        <v>279</v>
      </c>
      <c r="AO21" s="758"/>
      <c r="AP21" s="758"/>
      <c r="AQ21" s="758"/>
      <c r="AR21" s="237"/>
      <c r="AS21" s="237"/>
      <c r="AT21" s="759" t="s">
        <v>280</v>
      </c>
      <c r="AU21" s="759"/>
      <c r="AV21" s="759"/>
      <c r="AW21" s="759"/>
      <c r="AX21" s="237"/>
      <c r="AY21" s="237"/>
      <c r="AZ21" s="946" t="s">
        <v>281</v>
      </c>
      <c r="BA21" s="947"/>
      <c r="BB21" s="947"/>
      <c r="BC21" s="948"/>
    </row>
    <row r="22" spans="1:57" ht="33.75" customHeight="1" x14ac:dyDescent="0.25">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700" t="s">
        <v>155</v>
      </c>
      <c r="U22" s="900"/>
      <c r="V22" s="901"/>
      <c r="W22" s="216"/>
      <c r="X22" s="216"/>
      <c r="Y22" s="904">
        <f>FLOOR(Y20,0.125)</f>
        <v>0</v>
      </c>
      <c r="Z22" s="905"/>
      <c r="AB22" s="953"/>
      <c r="AC22" s="954"/>
      <c r="AD22" s="954"/>
      <c r="AE22" s="954"/>
      <c r="AF22" s="327"/>
      <c r="AG22" s="327"/>
      <c r="AH22" s="945"/>
      <c r="AI22" s="945"/>
      <c r="AJ22" s="945"/>
      <c r="AK22" s="945"/>
      <c r="AL22" s="327"/>
      <c r="AM22" s="327"/>
      <c r="AN22" s="753"/>
      <c r="AO22" s="753"/>
      <c r="AP22" s="753"/>
      <c r="AQ22" s="753"/>
      <c r="AR22" s="327"/>
      <c r="AS22" s="327"/>
      <c r="AT22" s="754"/>
      <c r="AU22" s="754"/>
      <c r="AV22" s="754"/>
      <c r="AW22" s="754"/>
      <c r="AX22" s="327"/>
      <c r="AY22" s="327"/>
      <c r="AZ22" s="949"/>
      <c r="BA22" s="950"/>
      <c r="BB22" s="950"/>
      <c r="BC22" s="951"/>
    </row>
    <row r="23" spans="1:57" ht="33.75" customHeight="1" thickBot="1" x14ac:dyDescent="0.3">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701"/>
      <c r="U23" s="902"/>
      <c r="V23" s="903"/>
      <c r="W23" s="217"/>
      <c r="X23" s="217"/>
      <c r="Y23" s="906"/>
      <c r="Z23" s="907"/>
      <c r="AB23" s="953"/>
      <c r="AC23" s="954"/>
      <c r="AD23" s="954"/>
      <c r="AE23" s="954"/>
      <c r="AF23" s="327"/>
      <c r="AG23" s="327"/>
      <c r="AH23" s="945"/>
      <c r="AI23" s="945"/>
      <c r="AJ23" s="945"/>
      <c r="AK23" s="945"/>
      <c r="AL23" s="327"/>
      <c r="AM23" s="327"/>
      <c r="AN23" s="753"/>
      <c r="AO23" s="753"/>
      <c r="AP23" s="753"/>
      <c r="AQ23" s="753"/>
      <c r="AR23" s="327"/>
      <c r="AS23" s="327"/>
      <c r="AT23" s="754"/>
      <c r="AU23" s="754"/>
      <c r="AV23" s="754"/>
      <c r="AW23" s="754"/>
      <c r="AX23" s="327"/>
      <c r="AY23" s="327"/>
      <c r="AZ23" s="949"/>
      <c r="BA23" s="950"/>
      <c r="BB23" s="950"/>
      <c r="BC23" s="951"/>
    </row>
    <row r="24" spans="1:57" ht="33.75" customHeight="1" x14ac:dyDescent="0.25">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50"/>
      <c r="AC24" s="751"/>
      <c r="AD24" s="751"/>
      <c r="AE24" s="751"/>
      <c r="AF24" s="327"/>
      <c r="AG24" s="327"/>
      <c r="AH24" s="945"/>
      <c r="AI24" s="945"/>
      <c r="AJ24" s="945"/>
      <c r="AK24" s="945"/>
      <c r="AL24" s="327"/>
      <c r="AM24" s="327"/>
      <c r="AN24" s="753"/>
      <c r="AO24" s="753"/>
      <c r="AP24" s="753"/>
      <c r="AQ24" s="753"/>
      <c r="AR24" s="327"/>
      <c r="AS24" s="327"/>
      <c r="AT24" s="754"/>
      <c r="AU24" s="754"/>
      <c r="AV24" s="754"/>
      <c r="AW24" s="754"/>
      <c r="AX24" s="327"/>
      <c r="AY24" s="327"/>
      <c r="AZ24" s="949"/>
      <c r="BA24" s="950"/>
      <c r="BB24" s="950"/>
      <c r="BC24" s="951"/>
    </row>
    <row r="25" spans="1:57" ht="33.75" customHeight="1" x14ac:dyDescent="0.25">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50"/>
      <c r="AC25" s="751"/>
      <c r="AD25" s="751"/>
      <c r="AE25" s="751"/>
      <c r="AF25" s="327"/>
      <c r="AG25" s="327"/>
      <c r="AH25" s="945"/>
      <c r="AI25" s="945"/>
      <c r="AJ25" s="945"/>
      <c r="AK25" s="945"/>
      <c r="AL25" s="327"/>
      <c r="AM25" s="327"/>
      <c r="AN25" s="753"/>
      <c r="AO25" s="753"/>
      <c r="AP25" s="753"/>
      <c r="AQ25" s="753"/>
      <c r="AR25" s="327"/>
      <c r="AS25" s="327"/>
      <c r="AT25" s="754"/>
      <c r="AU25" s="754"/>
      <c r="AV25" s="754"/>
      <c r="AW25" s="754"/>
      <c r="AX25" s="327"/>
      <c r="AY25" s="327"/>
      <c r="AZ25" s="949"/>
      <c r="BA25" s="950"/>
      <c r="BB25" s="950"/>
      <c r="BC25" s="951"/>
    </row>
    <row r="26" spans="1:57" ht="33.75" customHeight="1" thickBot="1" x14ac:dyDescent="0.3">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43"/>
      <c r="AC26" s="744"/>
      <c r="AD26" s="744"/>
      <c r="AE26" s="744"/>
      <c r="AF26" s="328"/>
      <c r="AG26" s="328"/>
      <c r="AH26" s="952"/>
      <c r="AI26" s="952"/>
      <c r="AJ26" s="952"/>
      <c r="AK26" s="952"/>
      <c r="AL26" s="328"/>
      <c r="AM26" s="328"/>
      <c r="AN26" s="746"/>
      <c r="AO26" s="746"/>
      <c r="AP26" s="746"/>
      <c r="AQ26" s="746"/>
      <c r="AR26" s="328"/>
      <c r="AS26" s="328"/>
      <c r="AT26" s="747"/>
      <c r="AU26" s="747"/>
      <c r="AV26" s="747"/>
      <c r="AW26" s="747"/>
      <c r="AX26" s="328"/>
      <c r="AY26" s="328"/>
      <c r="AZ26" s="939"/>
      <c r="BA26" s="940"/>
      <c r="BB26" s="940"/>
      <c r="BC26" s="941"/>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VhtL53RvmfTKjka5nLeiyCtSiXKmNAPC38rlIOsa4A7FdpO8HBBPOaOk+eYU284Hj8wnLqnB4XH0lJI8wErIw==" saltValue="xVQ4OURsc0QwvW4af7BhqQ=="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60" priority="10" stopIfTrue="1" operator="containsText" text="Yes">
      <formula>NOT(ISERROR(SEARCH("Yes",F5)))</formula>
    </cfRule>
    <cfRule type="containsText" dxfId="59" priority="11" stopIfTrue="1" operator="containsText" text="No">
      <formula>NOT(ISERROR(SEARCH("No",F5)))</formula>
    </cfRule>
  </conditionalFormatting>
  <conditionalFormatting sqref="AB9:AE9 AH9:AK9">
    <cfRule type="containsText" dxfId="58" priority="9" stopIfTrue="1" operator="containsText" text="Remember">
      <formula>NOT(ISERROR(SEARCH("Remember",AB9)))</formula>
    </cfRule>
  </conditionalFormatting>
  <conditionalFormatting sqref="AB20">
    <cfRule type="containsText" dxfId="57" priority="8" stopIfTrue="1" operator="containsText" text="You">
      <formula>NOT(ISERROR(SEARCH("You",AB20)))</formula>
    </cfRule>
  </conditionalFormatting>
  <conditionalFormatting sqref="AN9:AQ9">
    <cfRule type="containsText" dxfId="56" priority="3" stopIfTrue="1" operator="containsText" text="if">
      <formula>NOT(ISERROR(SEARCH("if",AN9)))</formula>
    </cfRule>
  </conditionalFormatting>
  <conditionalFormatting sqref="AB20">
    <cfRule type="containsText" dxfId="55" priority="2" stopIfTrue="1" operator="containsText" text="You">
      <formula>NOT(ISERROR(SEARCH("You",AB20)))</formula>
    </cfRule>
  </conditionalFormatting>
  <conditionalFormatting sqref="AB20">
    <cfRule type="containsText" dxfId="54"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R5" sqref="R5:R6"/>
      <selection pane="bottomLeft" activeCell="D7" sqref="D7"/>
    </sheetView>
  </sheetViews>
  <sheetFormatPr defaultRowHeight="15" x14ac:dyDescent="0.25"/>
  <cols>
    <col min="1" max="2" width="5.28515625" style="66" hidden="1" customWidth="1"/>
    <col min="3" max="3" width="3.42578125" style="66" customWidth="1"/>
    <col min="4" max="4" width="50.140625" customWidth="1"/>
    <col min="5" max="5" width="16.7109375" customWidth="1"/>
    <col min="6" max="10" width="16.5703125" customWidth="1"/>
    <col min="11" max="11" width="17.140625" customWidth="1"/>
    <col min="12" max="13" width="15.5703125" customWidth="1"/>
    <col min="14" max="14" width="15.710937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28515625" customWidth="1"/>
    <col min="29" max="30" width="12.28515625" hidden="1" customWidth="1"/>
    <col min="31" max="31" width="14.85546875" customWidth="1"/>
    <col min="32" max="33" width="14.85546875" hidden="1" customWidth="1"/>
    <col min="34" max="34" width="38.28515625" customWidth="1"/>
    <col min="35" max="36" width="7.85546875" hidden="1" customWidth="1"/>
    <col min="37" max="37" width="15.140625" customWidth="1"/>
    <col min="38" max="39" width="11.42578125" hidden="1" customWidth="1"/>
    <col min="40" max="40" width="38.28515625" customWidth="1"/>
    <col min="41" max="42" width="12.42578125" hidden="1" customWidth="1"/>
    <col min="43" max="43" width="14.5703125" customWidth="1"/>
    <col min="44" max="44" width="14.5703125" hidden="1" customWidth="1"/>
    <col min="45" max="45" width="15.140625" hidden="1" customWidth="1"/>
    <col min="46" max="46" width="38.28515625" customWidth="1"/>
    <col min="47" max="48" width="11.140625" hidden="1" customWidth="1"/>
    <col min="49" max="49" width="15.140625" customWidth="1"/>
    <col min="50" max="51" width="13.7109375" hidden="1" customWidth="1"/>
    <col min="52" max="52" width="38.28515625" customWidth="1"/>
    <col min="53" max="54" width="10.42578125" hidden="1" customWidth="1"/>
    <col min="55" max="55" width="15.28515625" customWidth="1"/>
    <col min="56" max="57" width="9.140625" style="66" hidden="1" customWidth="1"/>
  </cols>
  <sheetData>
    <row r="1" spans="1:57" ht="40.5" customHeight="1" thickBot="1" x14ac:dyDescent="0.3">
      <c r="C1" s="785" t="s">
        <v>346</v>
      </c>
      <c r="D1" s="786"/>
      <c r="E1" s="786"/>
      <c r="F1" s="786"/>
      <c r="G1" s="786"/>
      <c r="H1" s="786"/>
      <c r="I1" s="786"/>
      <c r="J1" s="786"/>
      <c r="K1" s="786"/>
      <c r="L1" s="786"/>
      <c r="M1" s="786"/>
      <c r="N1" s="786"/>
      <c r="O1" s="786"/>
      <c r="P1" s="786"/>
      <c r="Q1" s="786"/>
      <c r="R1" s="786"/>
      <c r="S1" s="279"/>
      <c r="T1" s="814" t="s">
        <v>283</v>
      </c>
      <c r="U1" s="814"/>
      <c r="V1" s="814"/>
      <c r="W1" s="814"/>
      <c r="X1" s="814"/>
      <c r="Y1" s="814"/>
      <c r="Z1" s="814"/>
      <c r="AA1" s="279"/>
      <c r="AB1" s="786" t="s">
        <v>347</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31" t="s">
        <v>285</v>
      </c>
      <c r="E2" s="831"/>
      <c r="F2" s="831"/>
      <c r="G2" s="831"/>
      <c r="H2" s="831"/>
      <c r="I2" s="831"/>
      <c r="J2" s="831"/>
      <c r="K2" s="831"/>
      <c r="L2" s="831"/>
      <c r="M2" s="831"/>
      <c r="N2" s="831"/>
      <c r="O2" s="831"/>
      <c r="P2" s="831"/>
      <c r="Q2" s="831"/>
      <c r="R2" s="831"/>
      <c r="S2" s="424"/>
      <c r="T2" s="816" t="s">
        <v>250</v>
      </c>
      <c r="U2" s="816"/>
      <c r="V2" s="816"/>
      <c r="Y2" s="835" t="s">
        <v>286</v>
      </c>
      <c r="Z2" s="835"/>
      <c r="AB2" s="970" t="s">
        <v>348</v>
      </c>
      <c r="AC2" s="971"/>
      <c r="AD2" s="971"/>
      <c r="AE2" s="971"/>
      <c r="AF2" s="971"/>
      <c r="AG2" s="971"/>
      <c r="AH2" s="971"/>
      <c r="AI2" s="971"/>
      <c r="AJ2" s="971"/>
      <c r="AK2" s="971"/>
      <c r="AL2" s="971"/>
      <c r="AM2" s="971"/>
      <c r="AN2" s="971"/>
      <c r="AO2" s="971"/>
      <c r="AP2" s="971"/>
      <c r="AQ2" s="971"/>
      <c r="AR2" s="971"/>
      <c r="AS2" s="971"/>
      <c r="AT2" s="971"/>
      <c r="AU2" s="971"/>
      <c r="AV2" s="971"/>
      <c r="AW2" s="971"/>
      <c r="AX2" s="420"/>
      <c r="AY2" s="420"/>
      <c r="AZ2" s="851" t="s">
        <v>288</v>
      </c>
      <c r="BA2" s="852"/>
      <c r="BB2" s="852"/>
      <c r="BC2" s="852"/>
      <c r="BD2" s="852"/>
    </row>
    <row r="3" spans="1:57" ht="24" customHeight="1" thickBot="1" x14ac:dyDescent="0.35">
      <c r="C3" s="843" t="s">
        <v>349</v>
      </c>
      <c r="D3" s="844"/>
      <c r="E3" s="844"/>
      <c r="F3" s="844"/>
      <c r="G3" s="844"/>
      <c r="H3" s="844"/>
      <c r="I3" s="844"/>
      <c r="J3" s="844"/>
      <c r="K3" s="844"/>
      <c r="L3" s="844"/>
      <c r="M3" s="844"/>
      <c r="N3" s="844"/>
      <c r="O3" s="844"/>
      <c r="P3" s="844"/>
      <c r="Q3" s="844"/>
      <c r="R3" s="844"/>
      <c r="S3" s="844"/>
      <c r="T3" s="844"/>
      <c r="U3" s="844"/>
      <c r="V3" s="844"/>
      <c r="W3" s="844"/>
      <c r="X3" s="844"/>
      <c r="Y3" s="844"/>
      <c r="Z3" s="845"/>
      <c r="AB3" s="826" t="s">
        <v>350</v>
      </c>
      <c r="AC3" s="827"/>
      <c r="AD3" s="827"/>
      <c r="AE3" s="827"/>
      <c r="AF3" s="827"/>
      <c r="AG3" s="827"/>
      <c r="AH3" s="827"/>
      <c r="AI3" s="827"/>
      <c r="AJ3" s="827"/>
      <c r="AK3" s="827"/>
      <c r="AL3" s="827"/>
      <c r="AM3" s="827"/>
      <c r="AN3" s="827"/>
      <c r="AO3" s="399"/>
      <c r="AP3" s="399"/>
      <c r="AQ3" s="399"/>
      <c r="AR3" s="399" t="b">
        <v>0</v>
      </c>
      <c r="AS3" s="399"/>
      <c r="AT3" s="399"/>
      <c r="AU3" s="399"/>
      <c r="AV3" s="399"/>
      <c r="AW3" s="399"/>
      <c r="AX3" s="399"/>
      <c r="AY3" s="399"/>
      <c r="AZ3" s="399"/>
      <c r="BA3" s="399"/>
      <c r="BB3" s="399"/>
      <c r="BC3" s="400"/>
    </row>
    <row r="4" spans="1:57" ht="60.75" customHeight="1" thickBot="1" x14ac:dyDescent="0.3">
      <c r="C4" s="817" t="s">
        <v>291</v>
      </c>
      <c r="D4" s="818"/>
      <c r="E4" s="862" t="s">
        <v>292</v>
      </c>
      <c r="F4" s="863"/>
      <c r="G4" s="720" t="s">
        <v>293</v>
      </c>
      <c r="H4" s="898"/>
      <c r="I4" s="898"/>
      <c r="J4" s="899"/>
      <c r="K4" s="846" t="s">
        <v>294</v>
      </c>
      <c r="L4" s="847"/>
      <c r="M4" s="848"/>
      <c r="N4" s="880" t="s">
        <v>295</v>
      </c>
      <c r="O4" s="881"/>
      <c r="P4" s="882"/>
      <c r="Q4" s="832" t="s">
        <v>296</v>
      </c>
      <c r="R4" s="833"/>
      <c r="S4" s="823" t="s">
        <v>351</v>
      </c>
      <c r="T4" s="824"/>
      <c r="U4" s="824"/>
      <c r="V4" s="824"/>
      <c r="W4" s="824"/>
      <c r="X4" s="824"/>
      <c r="Y4" s="824"/>
      <c r="Z4" s="825"/>
      <c r="AB4" s="828" t="s">
        <v>352</v>
      </c>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829"/>
      <c r="BA4" s="829"/>
      <c r="BB4" s="829"/>
      <c r="BC4" s="830"/>
      <c r="BD4" s="66" t="s">
        <v>270</v>
      </c>
      <c r="BE4" s="66" t="s">
        <v>271</v>
      </c>
    </row>
    <row r="5" spans="1:57" ht="34.5" customHeight="1" x14ac:dyDescent="0.25">
      <c r="C5" s="819"/>
      <c r="D5" s="820"/>
      <c r="E5" s="864" t="s">
        <v>299</v>
      </c>
      <c r="F5" s="866" t="s">
        <v>300</v>
      </c>
      <c r="G5" s="853" t="s">
        <v>301</v>
      </c>
      <c r="H5" s="868" t="s">
        <v>302</v>
      </c>
      <c r="I5" s="870" t="s">
        <v>303</v>
      </c>
      <c r="J5" s="878" t="s">
        <v>304</v>
      </c>
      <c r="K5" s="722" t="s">
        <v>305</v>
      </c>
      <c r="L5" s="811" t="s">
        <v>306</v>
      </c>
      <c r="M5" s="708" t="s">
        <v>307</v>
      </c>
      <c r="N5" s="696" t="s">
        <v>308</v>
      </c>
      <c r="O5" s="811" t="s">
        <v>309</v>
      </c>
      <c r="P5" s="896" t="s">
        <v>310</v>
      </c>
      <c r="Q5" s="837" t="s">
        <v>311</v>
      </c>
      <c r="R5" s="866" t="s">
        <v>312</v>
      </c>
      <c r="S5" s="839" t="s">
        <v>313</v>
      </c>
      <c r="T5" s="840"/>
      <c r="U5" s="840"/>
      <c r="V5" s="840"/>
      <c r="W5" s="66"/>
      <c r="X5" s="66" t="b">
        <v>0</v>
      </c>
      <c r="Y5" s="77"/>
      <c r="Z5" s="859" t="str">
        <f>IF(AND(X5=FALSE,X6=FALSE,X7=FALSE,X8=FALSE),"",IF(AND(X5=TRUE,X6=TRUE),"Yes",IF(AND(X5=TRUE,X7=TRUE),"Yes",IF(AND(X6=TRUE,X7=TRUE),"Yes",IF(AND(X5=TRUE,X8=TRUE),"Yes",IF(AND(X7=TRUE,X8=TRUE),"Yes","No"))))))</f>
        <v/>
      </c>
      <c r="AB5" s="815" t="s">
        <v>353</v>
      </c>
      <c r="AC5" s="396"/>
      <c r="AD5" s="396"/>
      <c r="AE5" s="836" t="s">
        <v>252</v>
      </c>
      <c r="AF5" s="397"/>
      <c r="AG5" s="397"/>
      <c r="AH5" s="842" t="s">
        <v>354</v>
      </c>
      <c r="AI5" s="621"/>
      <c r="AJ5" s="621"/>
      <c r="AK5" s="842" t="s">
        <v>252</v>
      </c>
      <c r="AL5" s="397"/>
      <c r="AM5" s="397"/>
      <c r="AN5" s="810" t="s">
        <v>355</v>
      </c>
      <c r="AO5" s="620"/>
      <c r="AP5" s="620"/>
      <c r="AQ5" s="810" t="s">
        <v>252</v>
      </c>
      <c r="AR5" s="397"/>
      <c r="AS5" s="397"/>
      <c r="AT5" s="855" t="s">
        <v>356</v>
      </c>
      <c r="AU5" s="622"/>
      <c r="AV5" s="622"/>
      <c r="AW5" s="855" t="s">
        <v>252</v>
      </c>
      <c r="AX5" s="397"/>
      <c r="AY5" s="397"/>
      <c r="AZ5" s="957" t="s">
        <v>357</v>
      </c>
      <c r="BA5" s="624"/>
      <c r="BB5" s="398"/>
      <c r="BC5" s="841" t="s">
        <v>252</v>
      </c>
      <c r="BD5" s="813">
        <v>1</v>
      </c>
      <c r="BE5" s="813">
        <f>INDEX(Cups,BD5)</f>
        <v>0</v>
      </c>
    </row>
    <row r="6" spans="1:57" ht="44.25" customHeight="1" thickBot="1" x14ac:dyDescent="0.3">
      <c r="C6" s="821"/>
      <c r="D6" s="822"/>
      <c r="E6" s="865"/>
      <c r="F6" s="867"/>
      <c r="G6" s="854"/>
      <c r="H6" s="869"/>
      <c r="I6" s="871"/>
      <c r="J6" s="879"/>
      <c r="K6" s="723"/>
      <c r="L6" s="812"/>
      <c r="M6" s="709"/>
      <c r="N6" s="834"/>
      <c r="O6" s="812"/>
      <c r="P6" s="897"/>
      <c r="Q6" s="838"/>
      <c r="R6" s="867"/>
      <c r="S6" s="839" t="s">
        <v>319</v>
      </c>
      <c r="T6" s="840"/>
      <c r="U6" s="840"/>
      <c r="V6" s="840"/>
      <c r="W6" s="66"/>
      <c r="X6" s="66" t="b">
        <v>0</v>
      </c>
      <c r="Y6" s="77"/>
      <c r="Z6" s="860"/>
      <c r="AB6" s="793"/>
      <c r="AC6" s="304" t="s">
        <v>257</v>
      </c>
      <c r="AD6" s="304"/>
      <c r="AE6" s="776"/>
      <c r="AF6" s="249" t="s">
        <v>258</v>
      </c>
      <c r="AG6" s="249" t="s">
        <v>259</v>
      </c>
      <c r="AH6" s="778"/>
      <c r="AI6" s="619" t="s">
        <v>260</v>
      </c>
      <c r="AJ6" s="619"/>
      <c r="AK6" s="778"/>
      <c r="AL6" s="249" t="s">
        <v>261</v>
      </c>
      <c r="AM6" s="249" t="s">
        <v>262</v>
      </c>
      <c r="AN6" s="765"/>
      <c r="AO6" s="613" t="s">
        <v>263</v>
      </c>
      <c r="AP6" s="613"/>
      <c r="AQ6" s="765"/>
      <c r="AR6" s="249" t="s">
        <v>264</v>
      </c>
      <c r="AS6" s="249" t="s">
        <v>265</v>
      </c>
      <c r="AT6" s="767"/>
      <c r="AU6" s="615" t="s">
        <v>266</v>
      </c>
      <c r="AV6" s="615"/>
      <c r="AW6" s="767"/>
      <c r="AX6" s="249" t="s">
        <v>267</v>
      </c>
      <c r="AY6" s="249" t="s">
        <v>268</v>
      </c>
      <c r="AZ6" s="769"/>
      <c r="BA6" s="617" t="s">
        <v>269</v>
      </c>
      <c r="BB6" s="250"/>
      <c r="BC6" s="771"/>
      <c r="BD6" s="813"/>
      <c r="BE6" s="813"/>
    </row>
    <row r="7" spans="1:57" ht="34.5" customHeight="1" x14ac:dyDescent="0.25">
      <c r="A7" s="425">
        <v>1</v>
      </c>
      <c r="B7" s="425">
        <f>INDEX(meals,A7)</f>
        <v>0</v>
      </c>
      <c r="C7" s="431">
        <v>1</v>
      </c>
      <c r="D7" s="76"/>
      <c r="E7" s="171" t="str">
        <f>IF(B7=0,"",FLOOR(VLOOKUP(A7,'All Meals'!$A$12:$V$61,4),0.25))</f>
        <v/>
      </c>
      <c r="F7" s="172" t="str">
        <f>IF(B7=0,"",IF(E7="","No",IF(E7&gt;=1,"Yes","No")))</f>
        <v/>
      </c>
      <c r="G7" s="171" t="str">
        <f>IF(B7=0,"",FLOOR(VLOOKUP(A7,'All Meals'!$A$12:$V$61,5),0.25))</f>
        <v/>
      </c>
      <c r="H7" s="173" t="str">
        <f>IF(B7=0,"",IF(G7="","No",IF(G7&gt;=1,"Yes","No")))</f>
        <v/>
      </c>
      <c r="I7" s="244" t="str">
        <f>IF(B7=0,"",FLOOR(VLOOKUP(A7,'All Meals'!$A$12:$V$61,6),0.25))</f>
        <v/>
      </c>
      <c r="J7" s="244" t="str">
        <f>IF(B7=0,"",FLOOR(VLOOKUP(A7,'All Meals'!$A$12:$V$61,7),0.25))</f>
        <v/>
      </c>
      <c r="K7" s="94" t="str">
        <f>IF(B7=0, "",VLOOKUP(A7,'All Meals'!$A$12:$V$61,10))</f>
        <v/>
      </c>
      <c r="L7" s="95" t="str">
        <f>IF(B7=0,"",IF(K7="","No",IF(K7&gt;=0.5,"Yes","No")))</f>
        <v/>
      </c>
      <c r="M7" s="330" t="str">
        <f>IF(B7=0, "",VLOOKUP(A7,'All Meals'!$A$12:$V$61,13))</f>
        <v/>
      </c>
      <c r="N7" s="94" t="str">
        <f>IF(B7=0, "",VLOOKUP(A7,'All Meals'!$A$12:$V$61,16))</f>
        <v/>
      </c>
      <c r="O7" s="415" t="str">
        <f>IF(B7=0,"",IF(N7="","No",IF(N7&gt;=0.75,"Yes","No")))</f>
        <v/>
      </c>
      <c r="P7" s="416" t="str">
        <f>IF(B7=0, "",VLOOKUP(A7,'All Meals'!$A$12:$V$61,19))</f>
        <v/>
      </c>
      <c r="Q7" s="94" t="str">
        <f>IF(B7=0, "",VLOOKUP(A7,'All Meals'!$A$12:$V$61,20))</f>
        <v/>
      </c>
      <c r="R7" s="172" t="str">
        <f t="shared" ref="R7:R26" si="0">IF(B7=0,"",IF(Q7="","No",IF(Q7&gt;=1,"Yes","No")))</f>
        <v/>
      </c>
      <c r="S7" s="839" t="s">
        <v>320</v>
      </c>
      <c r="T7" s="840"/>
      <c r="U7" s="840"/>
      <c r="V7" s="840"/>
      <c r="W7" s="66"/>
      <c r="X7" s="66" t="b">
        <v>0</v>
      </c>
      <c r="Y7" s="77"/>
      <c r="Z7" s="860"/>
      <c r="AB7" s="894" t="s">
        <v>358</v>
      </c>
      <c r="AC7" s="890"/>
      <c r="AD7" s="890"/>
      <c r="AE7" s="892"/>
      <c r="AF7" s="856">
        <v>1</v>
      </c>
      <c r="AG7" s="858">
        <f>INDEX(Cups,AF7)</f>
        <v>0</v>
      </c>
      <c r="AH7" s="886" t="s">
        <v>359</v>
      </c>
      <c r="AI7" s="888"/>
      <c r="AJ7" s="888"/>
      <c r="AK7" s="886"/>
      <c r="AL7" s="856">
        <v>1</v>
      </c>
      <c r="AM7" s="858">
        <f>INDEX(Cups,AL7)</f>
        <v>0</v>
      </c>
      <c r="AN7" s="872" t="s">
        <v>360</v>
      </c>
      <c r="AO7" s="876"/>
      <c r="AP7" s="876"/>
      <c r="AQ7" s="872"/>
      <c r="AR7" s="856">
        <v>1</v>
      </c>
      <c r="AS7" s="858">
        <f>INDEX(Cups,AR7)</f>
        <v>0</v>
      </c>
      <c r="AT7" s="874" t="s">
        <v>361</v>
      </c>
      <c r="AU7" s="955"/>
      <c r="AV7" s="955"/>
      <c r="AW7" s="955"/>
      <c r="AX7" s="856">
        <v>1</v>
      </c>
      <c r="AY7" s="858">
        <f>INDEX(Cups,AX7)</f>
        <v>0</v>
      </c>
      <c r="AZ7" s="965" t="s">
        <v>362</v>
      </c>
      <c r="BA7" s="961"/>
      <c r="BB7" s="961"/>
      <c r="BC7" s="963"/>
    </row>
    <row r="8" spans="1:57" ht="33.75" customHeight="1" thickBot="1" x14ac:dyDescent="0.3">
      <c r="A8" s="425">
        <v>1</v>
      </c>
      <c r="B8" s="425">
        <f>INDEX(meals,A8)</f>
        <v>0</v>
      </c>
      <c r="C8" s="432">
        <v>2</v>
      </c>
      <c r="D8" s="59"/>
      <c r="E8" s="171" t="str">
        <f>IF(B8=0,"",FLOOR(VLOOKUP(A8,'All Meals'!$A$12:$V$61,4),0.25))</f>
        <v/>
      </c>
      <c r="F8" s="172" t="str">
        <f t="shared" ref="F8:F26" si="1">IF(B8=0,"",IF(E8="","No",IF(E8&gt;=1,"Yes","No")))</f>
        <v/>
      </c>
      <c r="G8" s="171" t="str">
        <f>IF(B8=0,"",FLOOR(VLOOKUP(A8,'All Meals'!$A$12:$V$61,5),0.25))</f>
        <v/>
      </c>
      <c r="H8" s="173" t="str">
        <f t="shared" ref="H8:H26" si="2">IF(B8=0,"",IF(G8="","No",IF(G8&gt;=1,"Yes","No")))</f>
        <v/>
      </c>
      <c r="I8" s="244" t="str">
        <f>IF(B8=0,"",FLOOR(VLOOKUP(A8,'All Meals'!$A$12:$V$61,6),0.25))</f>
        <v/>
      </c>
      <c r="J8" s="244" t="str">
        <f>IF(B8=0,"",FLOOR(VLOOKUP(A8,'All Meals'!$A$12:$V$61,7),0.25))</f>
        <v/>
      </c>
      <c r="K8" s="94" t="str">
        <f>IF(B8=0, "",VLOOKUP(A8,'All Meals'!$A$12:$V$61,10))</f>
        <v/>
      </c>
      <c r="L8" s="95" t="str">
        <f t="shared" ref="L8:L26" si="3">IF(B8=0,"",IF(K8="","No",IF(K8&gt;=0.5,"Yes","No")))</f>
        <v/>
      </c>
      <c r="M8" s="330" t="str">
        <f>IF(B8=0, "",VLOOKUP(A8,'All Meals'!$A$12:$V$61,13))</f>
        <v/>
      </c>
      <c r="N8" s="94" t="str">
        <f>IF(B8=0, "",VLOOKUP(A8,'All Meals'!$A$12:$V$61,16))</f>
        <v/>
      </c>
      <c r="O8" s="415" t="str">
        <f t="shared" ref="O8:O26" si="4">IF(B8=0,"",IF(N8="","No",IF(N8&gt;=0.75,"Yes","No")))</f>
        <v/>
      </c>
      <c r="P8" s="416" t="str">
        <f>IF(B8=0, "",VLOOKUP(A8,'All Meals'!$A$12:$V$61,19))</f>
        <v/>
      </c>
      <c r="Q8" s="94" t="str">
        <f>IF(B8=0, "",VLOOKUP(A8,'All Meals'!$A$12:$V$61,20))</f>
        <v/>
      </c>
      <c r="R8" s="172" t="str">
        <f t="shared" si="0"/>
        <v/>
      </c>
      <c r="S8" s="839" t="s">
        <v>326</v>
      </c>
      <c r="T8" s="840"/>
      <c r="U8" s="840"/>
      <c r="V8" s="840"/>
      <c r="W8" s="66"/>
      <c r="X8" s="66" t="b">
        <v>0</v>
      </c>
      <c r="Y8" s="77"/>
      <c r="Z8" s="861"/>
      <c r="AB8" s="895"/>
      <c r="AC8" s="891"/>
      <c r="AD8" s="891"/>
      <c r="AE8" s="893"/>
      <c r="AF8" s="857"/>
      <c r="AG8" s="857"/>
      <c r="AH8" s="887"/>
      <c r="AI8" s="889"/>
      <c r="AJ8" s="889"/>
      <c r="AK8" s="887"/>
      <c r="AL8" s="857"/>
      <c r="AM8" s="857"/>
      <c r="AN8" s="873"/>
      <c r="AO8" s="877"/>
      <c r="AP8" s="877"/>
      <c r="AQ8" s="873"/>
      <c r="AR8" s="857"/>
      <c r="AS8" s="857"/>
      <c r="AT8" s="875"/>
      <c r="AU8" s="956"/>
      <c r="AV8" s="956"/>
      <c r="AW8" s="956"/>
      <c r="AX8" s="857"/>
      <c r="AY8" s="857"/>
      <c r="AZ8" s="966"/>
      <c r="BA8" s="962"/>
      <c r="BB8" s="962"/>
      <c r="BC8" s="964"/>
    </row>
    <row r="9" spans="1:57" ht="33.75" customHeight="1" thickBot="1" x14ac:dyDescent="0.3">
      <c r="A9" s="425">
        <v>1</v>
      </c>
      <c r="B9" s="425">
        <f>INDEX(meals,A9)</f>
        <v>0</v>
      </c>
      <c r="C9" s="432">
        <v>3</v>
      </c>
      <c r="D9" s="59"/>
      <c r="E9" s="171" t="str">
        <f>IF(B9=0,"",FLOOR(VLOOKUP(A9,'All Meals'!$A$12:$V$61,4),0.25))</f>
        <v/>
      </c>
      <c r="F9" s="172" t="str">
        <f t="shared" si="1"/>
        <v/>
      </c>
      <c r="G9" s="171" t="str">
        <f>IF(B9=0,"",FLOOR(VLOOKUP(A9,'All Meals'!$A$12:$V$61,5),0.25))</f>
        <v/>
      </c>
      <c r="H9" s="173" t="str">
        <f t="shared" si="2"/>
        <v/>
      </c>
      <c r="I9" s="244" t="str">
        <f>IF(B9=0,"",FLOOR(VLOOKUP(A9,'All Meals'!$A$12:$V$61,6),0.25))</f>
        <v/>
      </c>
      <c r="J9" s="244" t="str">
        <f>IF(B9=0,"",FLOOR(VLOOKUP(A9,'All Meals'!$A$12:$V$61,7),0.25))</f>
        <v/>
      </c>
      <c r="K9" s="94" t="str">
        <f>IF(B9=0, "",VLOOKUP(A9,'All Meals'!$A$12:$V$61,10))</f>
        <v/>
      </c>
      <c r="L9" s="95" t="str">
        <f t="shared" si="3"/>
        <v/>
      </c>
      <c r="M9" s="330" t="str">
        <f>IF(B9=0, "",VLOOKUP(A9,'All Meals'!$A$12:$V$61,13))</f>
        <v/>
      </c>
      <c r="N9" s="94" t="str">
        <f>IF(B9=0, "",VLOOKUP(A9,'All Meals'!$A$12:$V$61,16))</f>
        <v/>
      </c>
      <c r="O9" s="415" t="str">
        <f t="shared" si="4"/>
        <v/>
      </c>
      <c r="P9" s="416" t="str">
        <f>IF(B9=0, "",VLOOKUP(A9,'All Meals'!$A$12:$V$61,19))</f>
        <v/>
      </c>
      <c r="Q9" s="94" t="str">
        <f>IF(B9=0, "",VLOOKUP(A9,'All Meals'!$A$12:$V$61,20))</f>
        <v/>
      </c>
      <c r="R9" s="172" t="str">
        <f t="shared" si="0"/>
        <v/>
      </c>
      <c r="S9" s="937" t="s">
        <v>327</v>
      </c>
      <c r="T9" s="938"/>
      <c r="U9" s="938"/>
      <c r="V9" s="938"/>
      <c r="W9" s="92"/>
      <c r="X9" s="92" t="b">
        <v>0</v>
      </c>
      <c r="Y9" s="78"/>
      <c r="Z9" s="93" t="str">
        <f>IF(X9=TRUE,"No","")</f>
        <v/>
      </c>
      <c r="AB9" s="922" t="str">
        <f>IF(OR(COUNTIF(AC10:AC19, 12)&gt;0, COUNTIF(AC10:AC19,2)&gt;0, COUNTIF(AC10:AC19,4)&gt;0, COUNTIF(AC10:AC19,10)&gt;0, COUNTIF(AC10:AC19,15)&gt;0, COUNTIF(AC10:AC19,17)&gt;0,), "Remember to enter CREDITABLE amounts of leafy greens!", "")</f>
        <v/>
      </c>
      <c r="AC9" s="923"/>
      <c r="AD9" s="923"/>
      <c r="AE9" s="924"/>
      <c r="AF9" s="623"/>
      <c r="AG9" s="623"/>
      <c r="AH9" s="883" t="str">
        <f>IF(COUNTIF(AI10:AI19,10)&gt;0,"Remember to enter the CREDITABLE amount of tomato paste!","")</f>
        <v/>
      </c>
      <c r="AI9" s="884"/>
      <c r="AJ9" s="884"/>
      <c r="AK9" s="885"/>
      <c r="AL9" s="623"/>
      <c r="AM9" s="623"/>
      <c r="AN9" s="801" t="str">
        <f>IF(SUM(AO10:AO19)&gt;10, "If crediting as a vegetable do not also credit as a meat/meat alternate", "")</f>
        <v/>
      </c>
      <c r="AO9" s="802"/>
      <c r="AP9" s="802"/>
      <c r="AQ9" s="803"/>
      <c r="AR9" s="278"/>
      <c r="AS9" s="278"/>
      <c r="AT9" s="967"/>
      <c r="AU9" s="968"/>
      <c r="AV9" s="968"/>
      <c r="AW9" s="969"/>
      <c r="AX9" s="278"/>
      <c r="AY9" s="278"/>
      <c r="AZ9" s="958"/>
      <c r="BA9" s="959"/>
      <c r="BB9" s="959"/>
      <c r="BC9" s="960"/>
    </row>
    <row r="10" spans="1:57" ht="33.75" customHeight="1" thickBot="1" x14ac:dyDescent="0.3">
      <c r="A10" s="425">
        <v>1</v>
      </c>
      <c r="B10" s="425">
        <f t="shared" ref="B10:B26" si="5">INDEX(meals,A10)</f>
        <v>0</v>
      </c>
      <c r="C10" s="432">
        <v>4</v>
      </c>
      <c r="D10" s="59"/>
      <c r="E10" s="171" t="str">
        <f>IF(B10=0,"",FLOOR(VLOOKUP(A10,'All Meals'!$A$12:$V$61,4),0.25))</f>
        <v/>
      </c>
      <c r="F10" s="172" t="str">
        <f t="shared" si="1"/>
        <v/>
      </c>
      <c r="G10" s="171" t="str">
        <f>IF(B10=0,"",FLOOR(VLOOKUP(A10,'All Meals'!$A$12:$V$61,5),0.25))</f>
        <v/>
      </c>
      <c r="H10" s="173" t="str">
        <f t="shared" si="2"/>
        <v/>
      </c>
      <c r="I10" s="244" t="str">
        <f>IF(B10=0,"",FLOOR(VLOOKUP(A10,'All Meals'!$A$12:$V$61,6),0.25))</f>
        <v/>
      </c>
      <c r="J10" s="244" t="str">
        <f>IF(B10=0,"",FLOOR(VLOOKUP(A10,'All Meals'!$A$12:$V$61,7),0.25))</f>
        <v/>
      </c>
      <c r="K10" s="94" t="str">
        <f>IF(B10=0, "",VLOOKUP(A10,'All Meals'!$A$12:$V$61,10))</f>
        <v/>
      </c>
      <c r="L10" s="95" t="str">
        <f t="shared" si="3"/>
        <v/>
      </c>
      <c r="M10" s="330" t="str">
        <f>IF(B10=0, "",VLOOKUP(A10,'All Meals'!$A$12:$V$61,13))</f>
        <v/>
      </c>
      <c r="N10" s="94" t="str">
        <f>IF(B10=0, "",VLOOKUP(A10,'All Meals'!$A$12:$V$61,16))</f>
        <v/>
      </c>
      <c r="O10" s="415" t="str">
        <f t="shared" si="4"/>
        <v/>
      </c>
      <c r="P10" s="416" t="str">
        <f>IF(B10=0, "",VLOOKUP(A10,'All Meals'!$A$12:$V$61,19))</f>
        <v/>
      </c>
      <c r="Q10" s="94" t="str">
        <f>IF(B10=0, "",VLOOKUP(A10,'All Meals'!$A$12:$V$61,20))</f>
        <v/>
      </c>
      <c r="R10" s="172" t="str">
        <f t="shared" si="0"/>
        <v/>
      </c>
      <c r="S10" s="305"/>
      <c r="T10" s="153"/>
      <c r="U10" s="153"/>
      <c r="V10" s="153"/>
      <c r="W10" s="66"/>
      <c r="X10" s="66"/>
      <c r="AB10" s="205"/>
      <c r="AC10" s="206">
        <v>1</v>
      </c>
      <c r="AD10" s="206">
        <f t="shared" ref="AD10:AD19" si="6">INDEX(GREEN,AC10)</f>
        <v>0</v>
      </c>
      <c r="AE10" s="206"/>
      <c r="AF10" s="277">
        <v>1</v>
      </c>
      <c r="AG10" s="277" t="str">
        <f t="shared" ref="AG10:AG19" si="7">IF(AD10=0,"",INDEX(Cups,AF10))</f>
        <v/>
      </c>
      <c r="AH10" s="81"/>
      <c r="AI10" s="81">
        <v>1</v>
      </c>
      <c r="AJ10" s="81">
        <f t="shared" ref="AJ10:AJ19" si="8">INDEX(RED,AI10)</f>
        <v>0</v>
      </c>
      <c r="AK10" s="81"/>
      <c r="AL10" s="277">
        <v>1</v>
      </c>
      <c r="AM10" s="277" t="str">
        <f t="shared" ref="AM10:AM19" si="9">IF(AJ10=0, "", INDEX(Cups,AL10))</f>
        <v/>
      </c>
      <c r="AN10" s="207"/>
      <c r="AO10" s="207">
        <v>1</v>
      </c>
      <c r="AP10" s="207">
        <f t="shared" ref="AP10:AP19" si="10">INDEX(BEANS,AO10)</f>
        <v>0</v>
      </c>
      <c r="AQ10" s="207"/>
      <c r="AR10" s="277">
        <v>1</v>
      </c>
      <c r="AS10" s="277" t="str">
        <f t="shared" ref="AS10:AS19" si="11">IF(AP10=0,"",INDEX(Cups,AR10))</f>
        <v/>
      </c>
      <c r="AT10" s="208"/>
      <c r="AU10" s="208">
        <v>1</v>
      </c>
      <c r="AV10" s="208">
        <f t="shared" ref="AV10:AV19" si="12">INDEX(STARCHY,AU10)</f>
        <v>0</v>
      </c>
      <c r="AW10" s="208"/>
      <c r="AX10" s="277">
        <v>1</v>
      </c>
      <c r="AY10" s="277" t="str">
        <f>IF(AV10=0,"",INDEX(Cups,AX10))</f>
        <v/>
      </c>
      <c r="AZ10" s="209"/>
      <c r="BA10" s="209">
        <v>1</v>
      </c>
      <c r="BB10" s="210">
        <f t="shared" ref="BB10:BB19" si="13">INDEX(OTHER,BA10)</f>
        <v>0</v>
      </c>
      <c r="BC10" s="211"/>
      <c r="BD10" s="66">
        <v>1</v>
      </c>
      <c r="BE10" s="66" t="str">
        <f t="shared" ref="BE10:BE19" si="14">IF(BB10=0,"",INDEX(Cups,BD10))</f>
        <v/>
      </c>
    </row>
    <row r="11" spans="1:57" ht="33.75" customHeight="1" x14ac:dyDescent="0.25">
      <c r="A11" s="425">
        <v>1</v>
      </c>
      <c r="B11" s="425">
        <f t="shared" si="5"/>
        <v>0</v>
      </c>
      <c r="C11" s="432">
        <v>5</v>
      </c>
      <c r="D11" s="59"/>
      <c r="E11" s="171" t="str">
        <f>IF(B11=0,"",FLOOR(VLOOKUP(A11,'All Meals'!$A$12:$V$61,4),0.25))</f>
        <v/>
      </c>
      <c r="F11" s="172" t="str">
        <f t="shared" si="1"/>
        <v/>
      </c>
      <c r="G11" s="171" t="str">
        <f>IF(B11=0,"",FLOOR(VLOOKUP(A11,'All Meals'!$A$12:$V$61,5),0.25))</f>
        <v/>
      </c>
      <c r="H11" s="173" t="str">
        <f t="shared" si="2"/>
        <v/>
      </c>
      <c r="I11" s="244" t="str">
        <f>IF(B11=0,"",FLOOR(VLOOKUP(A11,'All Meals'!$A$12:$V$61,6),0.25))</f>
        <v/>
      </c>
      <c r="J11" s="244" t="str">
        <f>IF(B11=0,"",FLOOR(VLOOKUP(A11,'All Meals'!$A$12:$V$61,7),0.25))</f>
        <v/>
      </c>
      <c r="K11" s="94" t="str">
        <f>IF(B11=0, "",VLOOKUP(A11,'All Meals'!$A$12:$V$61,10))</f>
        <v/>
      </c>
      <c r="L11" s="95" t="str">
        <f t="shared" si="3"/>
        <v/>
      </c>
      <c r="M11" s="330" t="str">
        <f>IF(B11=0, "",VLOOKUP(A11,'All Meals'!$A$12:$V$61,13))</f>
        <v/>
      </c>
      <c r="N11" s="94" t="str">
        <f>IF(B11=0, "",VLOOKUP(A11,'All Meals'!$A$12:$V$61,16))</f>
        <v/>
      </c>
      <c r="O11" s="415" t="str">
        <f t="shared" si="4"/>
        <v/>
      </c>
      <c r="P11" s="416" t="str">
        <f>IF(B11=0, "",VLOOKUP(A11,'All Meals'!$A$12:$V$61,19))</f>
        <v/>
      </c>
      <c r="Q11" s="94" t="str">
        <f>IF(B11=0, "",VLOOKUP(A11,'All Meals'!$A$12:$V$61,20))</f>
        <v/>
      </c>
      <c r="R11" s="172" t="str">
        <f t="shared" si="0"/>
        <v/>
      </c>
      <c r="T11" s="693" t="s">
        <v>120</v>
      </c>
      <c r="U11" s="694"/>
      <c r="V11" s="694"/>
      <c r="W11" s="694"/>
      <c r="X11" s="694"/>
      <c r="Y11" s="694"/>
      <c r="Z11" s="695"/>
      <c r="AB11" s="79"/>
      <c r="AC11" s="80">
        <v>1</v>
      </c>
      <c r="AD11" s="80">
        <f t="shared" si="6"/>
        <v>0</v>
      </c>
      <c r="AE11" s="80"/>
      <c r="AF11" s="77">
        <v>1</v>
      </c>
      <c r="AG11" s="77" t="str">
        <f t="shared" si="7"/>
        <v/>
      </c>
      <c r="AH11" s="81"/>
      <c r="AI11" s="81">
        <v>1</v>
      </c>
      <c r="AJ11" s="81">
        <f t="shared" si="8"/>
        <v>0</v>
      </c>
      <c r="AK11" s="81"/>
      <c r="AL11" s="77">
        <v>1</v>
      </c>
      <c r="AM11" s="77" t="str">
        <f t="shared" si="9"/>
        <v/>
      </c>
      <c r="AN11" s="82"/>
      <c r="AO11" s="82">
        <v>1</v>
      </c>
      <c r="AP11" s="82">
        <f t="shared" si="10"/>
        <v>0</v>
      </c>
      <c r="AQ11" s="82"/>
      <c r="AR11" s="77">
        <v>1</v>
      </c>
      <c r="AS11" s="77" t="str">
        <f t="shared" si="11"/>
        <v/>
      </c>
      <c r="AT11" s="83"/>
      <c r="AU11" s="83">
        <v>1</v>
      </c>
      <c r="AV11" s="83">
        <f t="shared" si="12"/>
        <v>0</v>
      </c>
      <c r="AW11" s="83"/>
      <c r="AX11" s="77">
        <v>1</v>
      </c>
      <c r="AY11" s="77" t="str">
        <f t="shared" ref="AY11:AY19" si="15">IF(AV11=0,"",INDEX(Cups,AX11))</f>
        <v/>
      </c>
      <c r="AZ11" s="84"/>
      <c r="BA11" s="84">
        <v>1</v>
      </c>
      <c r="BB11" s="85">
        <f t="shared" si="13"/>
        <v>0</v>
      </c>
      <c r="BC11" s="86"/>
      <c r="BD11" s="66">
        <v>1</v>
      </c>
      <c r="BE11" s="66" t="str">
        <f t="shared" si="14"/>
        <v/>
      </c>
    </row>
    <row r="12" spans="1:57" ht="33.75" customHeight="1" thickBot="1" x14ac:dyDescent="0.3">
      <c r="A12" s="425">
        <v>1</v>
      </c>
      <c r="B12" s="425">
        <f t="shared" si="5"/>
        <v>0</v>
      </c>
      <c r="C12" s="432">
        <v>6</v>
      </c>
      <c r="D12" s="59"/>
      <c r="E12" s="171" t="str">
        <f>IF(B12=0,"",FLOOR(VLOOKUP(A12,'All Meals'!$A$12:$V$61,4),0.25))</f>
        <v/>
      </c>
      <c r="F12" s="172" t="str">
        <f t="shared" si="1"/>
        <v/>
      </c>
      <c r="G12" s="171" t="str">
        <f>IF(B12=0,"",FLOOR(VLOOKUP(A12,'All Meals'!$A$12:$V$61,5),0.25))</f>
        <v/>
      </c>
      <c r="H12" s="173" t="str">
        <f t="shared" si="2"/>
        <v/>
      </c>
      <c r="I12" s="244" t="str">
        <f>IF(B12=0,"",FLOOR(VLOOKUP(A12,'All Meals'!$A$12:$V$61,6),0.25))</f>
        <v/>
      </c>
      <c r="J12" s="244" t="str">
        <f>IF(B12=0,"",FLOOR(VLOOKUP(A12,'All Meals'!$A$12:$V$61,7),0.25))</f>
        <v/>
      </c>
      <c r="K12" s="94" t="str">
        <f>IF(B12=0, "",VLOOKUP(A12,'All Meals'!$A$12:$V$61,10))</f>
        <v/>
      </c>
      <c r="L12" s="95" t="str">
        <f t="shared" si="3"/>
        <v/>
      </c>
      <c r="M12" s="330" t="str">
        <f>IF(B12=0, "",VLOOKUP(A12,'All Meals'!$A$12:$V$61,13))</f>
        <v/>
      </c>
      <c r="N12" s="94" t="str">
        <f>IF(B12=0, "",VLOOKUP(A12,'All Meals'!$A$12:$V$61,16))</f>
        <v/>
      </c>
      <c r="O12" s="415" t="str">
        <f t="shared" si="4"/>
        <v/>
      </c>
      <c r="P12" s="416" t="str">
        <f>IF(B12=0, "",VLOOKUP(A12,'All Meals'!$A$12:$V$61,19))</f>
        <v/>
      </c>
      <c r="Q12" s="94" t="str">
        <f>IF(B12=0, "",VLOOKUP(A12,'All Meals'!$A$12:$V$61,20))</f>
        <v/>
      </c>
      <c r="R12" s="172" t="str">
        <f t="shared" si="0"/>
        <v/>
      </c>
      <c r="T12" s="908"/>
      <c r="U12" s="909"/>
      <c r="V12" s="909"/>
      <c r="W12" s="909"/>
      <c r="X12" s="909"/>
      <c r="Y12" s="909"/>
      <c r="Z12" s="910"/>
      <c r="AB12" s="79"/>
      <c r="AC12" s="80">
        <v>1</v>
      </c>
      <c r="AD12" s="80">
        <f t="shared" si="6"/>
        <v>0</v>
      </c>
      <c r="AE12" s="80"/>
      <c r="AF12" s="77">
        <v>1</v>
      </c>
      <c r="AG12" s="77" t="str">
        <f t="shared" si="7"/>
        <v/>
      </c>
      <c r="AH12" s="81"/>
      <c r="AI12" s="81">
        <v>1</v>
      </c>
      <c r="AJ12" s="81">
        <f t="shared" si="8"/>
        <v>0</v>
      </c>
      <c r="AK12" s="81"/>
      <c r="AL12" s="77">
        <v>1</v>
      </c>
      <c r="AM12" s="77" t="str">
        <f t="shared" si="9"/>
        <v/>
      </c>
      <c r="AN12" s="82"/>
      <c r="AO12" s="82">
        <v>1</v>
      </c>
      <c r="AP12" s="82">
        <f t="shared" si="10"/>
        <v>0</v>
      </c>
      <c r="AQ12" s="82"/>
      <c r="AR12" s="77">
        <v>1</v>
      </c>
      <c r="AS12" s="77" t="str">
        <f t="shared" si="11"/>
        <v/>
      </c>
      <c r="AT12" s="83"/>
      <c r="AU12" s="83">
        <v>1</v>
      </c>
      <c r="AV12" s="83">
        <f t="shared" si="12"/>
        <v>0</v>
      </c>
      <c r="AW12" s="83"/>
      <c r="AX12" s="77">
        <v>1</v>
      </c>
      <c r="AY12" s="77" t="str">
        <f t="shared" si="15"/>
        <v/>
      </c>
      <c r="AZ12" s="84"/>
      <c r="BA12" s="84">
        <v>1</v>
      </c>
      <c r="BB12" s="85">
        <f t="shared" si="13"/>
        <v>0</v>
      </c>
      <c r="BC12" s="86"/>
      <c r="BD12" s="66">
        <v>1</v>
      </c>
      <c r="BE12" s="66" t="str">
        <f t="shared" si="14"/>
        <v/>
      </c>
    </row>
    <row r="13" spans="1:57" ht="33.75" customHeight="1" x14ac:dyDescent="0.25">
      <c r="A13" s="425">
        <v>1</v>
      </c>
      <c r="B13" s="425">
        <f t="shared" si="5"/>
        <v>0</v>
      </c>
      <c r="C13" s="432">
        <v>7</v>
      </c>
      <c r="D13" s="59"/>
      <c r="E13" s="171" t="str">
        <f>IF(B13=0,"",FLOOR(VLOOKUP(A13,'All Meals'!$A$12:$V$61,4),0.25))</f>
        <v/>
      </c>
      <c r="F13" s="172" t="str">
        <f t="shared" si="1"/>
        <v/>
      </c>
      <c r="G13" s="171" t="str">
        <f>IF(B13=0,"",FLOOR(VLOOKUP(A13,'All Meals'!$A$12:$V$61,5),0.25))</f>
        <v/>
      </c>
      <c r="H13" s="173" t="str">
        <f t="shared" si="2"/>
        <v/>
      </c>
      <c r="I13" s="244" t="str">
        <f>IF(B13=0,"",FLOOR(VLOOKUP(A13,'All Meals'!$A$12:$V$61,6),0.25))</f>
        <v/>
      </c>
      <c r="J13" s="244" t="str">
        <f>IF(B13=0,"",FLOOR(VLOOKUP(A13,'All Meals'!$A$12:$V$61,7),0.25))</f>
        <v/>
      </c>
      <c r="K13" s="94" t="str">
        <f>IF(B13=0, "",VLOOKUP(A13,'All Meals'!$A$12:$V$61,10))</f>
        <v/>
      </c>
      <c r="L13" s="95" t="str">
        <f t="shared" si="3"/>
        <v/>
      </c>
      <c r="M13" s="330" t="str">
        <f>IF(B13=0, "",VLOOKUP(A13,'All Meals'!$A$12:$V$61,13))</f>
        <v/>
      </c>
      <c r="N13" s="94" t="str">
        <f>IF(B13=0, "",VLOOKUP(A13,'All Meals'!$A$12:$V$61,16))</f>
        <v/>
      </c>
      <c r="O13" s="415" t="str">
        <f t="shared" si="4"/>
        <v/>
      </c>
      <c r="P13" s="416" t="str">
        <f>IF(B13=0, "",VLOOKUP(A13,'All Meals'!$A$12:$V$61,19))</f>
        <v/>
      </c>
      <c r="Q13" s="94" t="str">
        <f>IF(B13=0, "",VLOOKUP(A13,'All Meals'!$A$12:$V$61,20))</f>
        <v/>
      </c>
      <c r="R13" s="172" t="str">
        <f t="shared" si="0"/>
        <v/>
      </c>
      <c r="T13" s="927" t="s">
        <v>328</v>
      </c>
      <c r="U13" s="928"/>
      <c r="V13" s="928"/>
      <c r="W13" s="77">
        <v>1</v>
      </c>
      <c r="X13" s="77">
        <f>INDEX(Cups,W13)</f>
        <v>0</v>
      </c>
      <c r="Y13" s="935"/>
      <c r="Z13" s="936"/>
      <c r="AB13" s="79"/>
      <c r="AC13" s="80">
        <v>1</v>
      </c>
      <c r="AD13" s="80">
        <f t="shared" si="6"/>
        <v>0</v>
      </c>
      <c r="AE13" s="80"/>
      <c r="AF13" s="77">
        <v>1</v>
      </c>
      <c r="AG13" s="77" t="str">
        <f t="shared" si="7"/>
        <v/>
      </c>
      <c r="AH13" s="81"/>
      <c r="AI13" s="81">
        <v>1</v>
      </c>
      <c r="AJ13" s="81">
        <f t="shared" si="8"/>
        <v>0</v>
      </c>
      <c r="AK13" s="81"/>
      <c r="AL13" s="77">
        <v>1</v>
      </c>
      <c r="AM13" s="77" t="str">
        <f t="shared" si="9"/>
        <v/>
      </c>
      <c r="AN13" s="82"/>
      <c r="AO13" s="82">
        <v>1</v>
      </c>
      <c r="AP13" s="82">
        <f t="shared" si="10"/>
        <v>0</v>
      </c>
      <c r="AQ13" s="82"/>
      <c r="AR13" s="77">
        <v>1</v>
      </c>
      <c r="AS13" s="77" t="str">
        <f t="shared" si="11"/>
        <v/>
      </c>
      <c r="AT13" s="83"/>
      <c r="AU13" s="83">
        <v>1</v>
      </c>
      <c r="AV13" s="83">
        <f t="shared" si="12"/>
        <v>0</v>
      </c>
      <c r="AW13" s="83"/>
      <c r="AX13" s="77">
        <v>1</v>
      </c>
      <c r="AY13" s="77" t="str">
        <f t="shared" si="15"/>
        <v/>
      </c>
      <c r="AZ13" s="84"/>
      <c r="BA13" s="84">
        <v>1</v>
      </c>
      <c r="BB13" s="85">
        <f t="shared" si="13"/>
        <v>0</v>
      </c>
      <c r="BC13" s="86"/>
      <c r="BD13" s="66">
        <v>1</v>
      </c>
      <c r="BE13" s="66" t="str">
        <f t="shared" si="14"/>
        <v/>
      </c>
    </row>
    <row r="14" spans="1:57" ht="33.75" customHeight="1" x14ac:dyDescent="0.25">
      <c r="A14" s="425">
        <v>1</v>
      </c>
      <c r="B14" s="425">
        <f t="shared" si="5"/>
        <v>0</v>
      </c>
      <c r="C14" s="432">
        <v>8</v>
      </c>
      <c r="D14" s="59"/>
      <c r="E14" s="171" t="str">
        <f>IF(B14=0,"",FLOOR(VLOOKUP(A14,'All Meals'!$A$12:$V$61,4),0.25))</f>
        <v/>
      </c>
      <c r="F14" s="172" t="str">
        <f t="shared" si="1"/>
        <v/>
      </c>
      <c r="G14" s="171" t="str">
        <f>IF(B14=0,"",FLOOR(VLOOKUP(A14,'All Meals'!$A$12:$V$61,5),0.25))</f>
        <v/>
      </c>
      <c r="H14" s="173" t="str">
        <f t="shared" si="2"/>
        <v/>
      </c>
      <c r="I14" s="244" t="str">
        <f>IF(B14=0,"",FLOOR(VLOOKUP(A14,'All Meals'!$A$12:$V$61,6),0.25))</f>
        <v/>
      </c>
      <c r="J14" s="244" t="str">
        <f>IF(B14=0,"",FLOOR(VLOOKUP(A14,'All Meals'!$A$12:$V$61,7),0.25))</f>
        <v/>
      </c>
      <c r="K14" s="94" t="str">
        <f>IF(B14=0, "",VLOOKUP(A14,'All Meals'!$A$12:$V$61,10))</f>
        <v/>
      </c>
      <c r="L14" s="95" t="str">
        <f t="shared" si="3"/>
        <v/>
      </c>
      <c r="M14" s="330" t="str">
        <f>IF(B14=0, "",VLOOKUP(A14,'All Meals'!$A$12:$V$61,13))</f>
        <v/>
      </c>
      <c r="N14" s="94" t="str">
        <f>IF(B14=0, "",VLOOKUP(A14,'All Meals'!$A$12:$V$61,16))</f>
        <v/>
      </c>
      <c r="O14" s="415" t="str">
        <f t="shared" si="4"/>
        <v/>
      </c>
      <c r="P14" s="416" t="str">
        <f>IF(B14=0, "",VLOOKUP(A14,'All Meals'!$A$12:$V$61,19))</f>
        <v/>
      </c>
      <c r="Q14" s="94" t="str">
        <f>IF(B14=0, "",VLOOKUP(A14,'All Meals'!$A$12:$V$61,20))</f>
        <v/>
      </c>
      <c r="R14" s="172" t="str">
        <f t="shared" si="0"/>
        <v/>
      </c>
      <c r="T14" s="927"/>
      <c r="U14" s="928"/>
      <c r="V14" s="928"/>
      <c r="W14" s="77">
        <v>1</v>
      </c>
      <c r="X14" s="77">
        <f>INDEX(Cups,W14)</f>
        <v>0</v>
      </c>
      <c r="Y14" s="925"/>
      <c r="Z14" s="926"/>
      <c r="AB14" s="79"/>
      <c r="AC14" s="80">
        <v>1</v>
      </c>
      <c r="AD14" s="80">
        <f t="shared" si="6"/>
        <v>0</v>
      </c>
      <c r="AE14" s="80"/>
      <c r="AF14" s="77">
        <v>1</v>
      </c>
      <c r="AG14" s="77" t="str">
        <f t="shared" si="7"/>
        <v/>
      </c>
      <c r="AH14" s="81"/>
      <c r="AI14" s="81">
        <v>1</v>
      </c>
      <c r="AJ14" s="81">
        <f t="shared" si="8"/>
        <v>0</v>
      </c>
      <c r="AK14" s="81"/>
      <c r="AL14" s="77">
        <v>1</v>
      </c>
      <c r="AM14" s="77" t="str">
        <f t="shared" si="9"/>
        <v/>
      </c>
      <c r="AN14" s="82"/>
      <c r="AO14" s="82">
        <v>1</v>
      </c>
      <c r="AP14" s="82">
        <f t="shared" si="10"/>
        <v>0</v>
      </c>
      <c r="AQ14" s="82"/>
      <c r="AR14" s="77">
        <v>1</v>
      </c>
      <c r="AS14" s="77" t="str">
        <f t="shared" si="11"/>
        <v/>
      </c>
      <c r="AT14" s="83"/>
      <c r="AU14" s="83">
        <v>1</v>
      </c>
      <c r="AV14" s="83">
        <f t="shared" si="12"/>
        <v>0</v>
      </c>
      <c r="AW14" s="83"/>
      <c r="AX14" s="77">
        <v>1</v>
      </c>
      <c r="AY14" s="77" t="str">
        <f t="shared" si="15"/>
        <v/>
      </c>
      <c r="AZ14" s="84"/>
      <c r="BA14" s="84">
        <v>1</v>
      </c>
      <c r="BB14" s="85">
        <f t="shared" si="13"/>
        <v>0</v>
      </c>
      <c r="BC14" s="86"/>
      <c r="BD14" s="66">
        <v>1</v>
      </c>
      <c r="BE14" s="66" t="str">
        <f t="shared" si="14"/>
        <v/>
      </c>
    </row>
    <row r="15" spans="1:57" ht="33.75" customHeight="1" x14ac:dyDescent="0.25">
      <c r="A15" s="425">
        <v>1</v>
      </c>
      <c r="B15" s="425">
        <f t="shared" si="5"/>
        <v>0</v>
      </c>
      <c r="C15" s="432">
        <v>9</v>
      </c>
      <c r="D15" s="59"/>
      <c r="E15" s="171" t="str">
        <f>IF(B15=0,"",FLOOR(VLOOKUP(A15,'All Meals'!$A$12:$V$61,4),0.25))</f>
        <v/>
      </c>
      <c r="F15" s="172" t="str">
        <f t="shared" si="1"/>
        <v/>
      </c>
      <c r="G15" s="171" t="str">
        <f>IF(B15=0,"",FLOOR(VLOOKUP(A15,'All Meals'!$A$12:$V$61,5),0.25))</f>
        <v/>
      </c>
      <c r="H15" s="173" t="str">
        <f t="shared" si="2"/>
        <v/>
      </c>
      <c r="I15" s="244" t="str">
        <f>IF(B15=0,"",FLOOR(VLOOKUP(A15,'All Meals'!$A$12:$V$61,6),0.25))</f>
        <v/>
      </c>
      <c r="J15" s="244" t="str">
        <f>IF(B15=0,"",FLOOR(VLOOKUP(A15,'All Meals'!$A$12:$V$61,7),0.25))</f>
        <v/>
      </c>
      <c r="K15" s="94" t="str">
        <f>IF(B15=0, "",VLOOKUP(A15,'All Meals'!$A$12:$V$61,10))</f>
        <v/>
      </c>
      <c r="L15" s="95" t="str">
        <f t="shared" si="3"/>
        <v/>
      </c>
      <c r="M15" s="330" t="str">
        <f>IF(B15=0, "",VLOOKUP(A15,'All Meals'!$A$12:$V$61,13))</f>
        <v/>
      </c>
      <c r="N15" s="94" t="str">
        <f>IF(B15=0, "",VLOOKUP(A15,'All Meals'!$A$12:$V$61,16))</f>
        <v/>
      </c>
      <c r="O15" s="415" t="str">
        <f t="shared" si="4"/>
        <v/>
      </c>
      <c r="P15" s="416" t="str">
        <f>IF(B15=0, "",VLOOKUP(A15,'All Meals'!$A$12:$V$61,19))</f>
        <v/>
      </c>
      <c r="Q15" s="94" t="str">
        <f>IF(B15=0, "",VLOOKUP(A15,'All Meals'!$A$12:$V$61,20))</f>
        <v/>
      </c>
      <c r="R15" s="172" t="str">
        <f t="shared" si="0"/>
        <v/>
      </c>
      <c r="T15" s="927"/>
      <c r="U15" s="928"/>
      <c r="V15" s="928"/>
      <c r="W15" s="77">
        <v>1</v>
      </c>
      <c r="X15" s="77">
        <f>INDEX(Cups,W15)</f>
        <v>0</v>
      </c>
      <c r="Y15" s="925"/>
      <c r="Z15" s="926"/>
      <c r="AB15" s="79"/>
      <c r="AC15" s="80">
        <v>1</v>
      </c>
      <c r="AD15" s="80">
        <f t="shared" si="6"/>
        <v>0</v>
      </c>
      <c r="AE15" s="80"/>
      <c r="AF15" s="77">
        <v>1</v>
      </c>
      <c r="AG15" s="77" t="str">
        <f t="shared" si="7"/>
        <v/>
      </c>
      <c r="AH15" s="81"/>
      <c r="AI15" s="81">
        <v>1</v>
      </c>
      <c r="AJ15" s="81">
        <f t="shared" si="8"/>
        <v>0</v>
      </c>
      <c r="AK15" s="81"/>
      <c r="AL15" s="77">
        <v>1</v>
      </c>
      <c r="AM15" s="77" t="str">
        <f t="shared" si="9"/>
        <v/>
      </c>
      <c r="AN15" s="82"/>
      <c r="AO15" s="82">
        <v>1</v>
      </c>
      <c r="AP15" s="82">
        <f t="shared" si="10"/>
        <v>0</v>
      </c>
      <c r="AQ15" s="82"/>
      <c r="AR15" s="77">
        <v>1</v>
      </c>
      <c r="AS15" s="77" t="str">
        <f t="shared" si="11"/>
        <v/>
      </c>
      <c r="AT15" s="83"/>
      <c r="AU15" s="83">
        <v>1</v>
      </c>
      <c r="AV15" s="83">
        <f t="shared" si="12"/>
        <v>0</v>
      </c>
      <c r="AW15" s="83"/>
      <c r="AX15" s="77">
        <v>1</v>
      </c>
      <c r="AY15" s="77" t="str">
        <f t="shared" si="15"/>
        <v/>
      </c>
      <c r="AZ15" s="84"/>
      <c r="BA15" s="84">
        <v>1</v>
      </c>
      <c r="BB15" s="85">
        <f t="shared" si="13"/>
        <v>0</v>
      </c>
      <c r="BC15" s="86"/>
      <c r="BD15" s="66">
        <v>1</v>
      </c>
      <c r="BE15" s="66" t="str">
        <f t="shared" si="14"/>
        <v/>
      </c>
    </row>
    <row r="16" spans="1:57" ht="38.25" customHeight="1" x14ac:dyDescent="0.25">
      <c r="A16" s="425">
        <v>1</v>
      </c>
      <c r="B16" s="425">
        <f t="shared" si="5"/>
        <v>0</v>
      </c>
      <c r="C16" s="432">
        <v>10</v>
      </c>
      <c r="D16" s="59"/>
      <c r="E16" s="171" t="str">
        <f>IF(B16=0,"",FLOOR(VLOOKUP(A16,'All Meals'!$A$12:$V$61,4),0.25))</f>
        <v/>
      </c>
      <c r="F16" s="172" t="str">
        <f t="shared" si="1"/>
        <v/>
      </c>
      <c r="G16" s="171" t="str">
        <f>IF(B16=0,"",FLOOR(VLOOKUP(A16,'All Meals'!$A$12:$V$61,5),0.25))</f>
        <v/>
      </c>
      <c r="H16" s="173" t="str">
        <f t="shared" si="2"/>
        <v/>
      </c>
      <c r="I16" s="244" t="str">
        <f>IF(B16=0,"",FLOOR(VLOOKUP(A16,'All Meals'!$A$12:$V$61,6),0.25))</f>
        <v/>
      </c>
      <c r="J16" s="244" t="str">
        <f>IF(B16=0,"",FLOOR(VLOOKUP(A16,'All Meals'!$A$12:$V$61,7),0.25))</f>
        <v/>
      </c>
      <c r="K16" s="94" t="str">
        <f>IF(B16=0, "",VLOOKUP(A16,'All Meals'!$A$12:$V$61,10))</f>
        <v/>
      </c>
      <c r="L16" s="95" t="str">
        <f t="shared" si="3"/>
        <v/>
      </c>
      <c r="M16" s="330" t="str">
        <f>IF(B16=0, "",VLOOKUP(A16,'All Meals'!$A$12:$V$61,13))</f>
        <v/>
      </c>
      <c r="N16" s="94" t="str">
        <f>IF(B16=0, "",VLOOKUP(A16,'All Meals'!$A$12:$V$61,16))</f>
        <v/>
      </c>
      <c r="O16" s="415" t="str">
        <f t="shared" si="4"/>
        <v/>
      </c>
      <c r="P16" s="416" t="str">
        <f>IF(B16=0, "",VLOOKUP(A16,'All Meals'!$A$12:$V$61,19))</f>
        <v/>
      </c>
      <c r="Q16" s="94" t="str">
        <f>IF(B16=0, "",VLOOKUP(A16,'All Meals'!$A$12:$V$61,20))</f>
        <v/>
      </c>
      <c r="R16" s="172" t="str">
        <f t="shared" si="0"/>
        <v/>
      </c>
      <c r="T16" s="927"/>
      <c r="U16" s="928"/>
      <c r="V16" s="928"/>
      <c r="W16" s="77">
        <v>1</v>
      </c>
      <c r="X16" s="77">
        <f>INDEX(Cups,W16)</f>
        <v>0</v>
      </c>
      <c r="Y16" s="925"/>
      <c r="Z16" s="926"/>
      <c r="AB16" s="79"/>
      <c r="AC16" s="80">
        <v>1</v>
      </c>
      <c r="AD16" s="80">
        <f t="shared" si="6"/>
        <v>0</v>
      </c>
      <c r="AE16" s="80"/>
      <c r="AF16" s="77">
        <v>1</v>
      </c>
      <c r="AG16" s="77" t="str">
        <f t="shared" si="7"/>
        <v/>
      </c>
      <c r="AH16" s="81"/>
      <c r="AI16" s="81">
        <v>1</v>
      </c>
      <c r="AJ16" s="81">
        <f t="shared" si="8"/>
        <v>0</v>
      </c>
      <c r="AK16" s="81"/>
      <c r="AL16" s="77">
        <v>1</v>
      </c>
      <c r="AM16" s="77" t="str">
        <f t="shared" si="9"/>
        <v/>
      </c>
      <c r="AN16" s="82"/>
      <c r="AO16" s="82">
        <v>1</v>
      </c>
      <c r="AP16" s="82">
        <f t="shared" si="10"/>
        <v>0</v>
      </c>
      <c r="AQ16" s="82"/>
      <c r="AR16" s="77">
        <v>1</v>
      </c>
      <c r="AS16" s="77" t="str">
        <f t="shared" si="11"/>
        <v/>
      </c>
      <c r="AT16" s="83"/>
      <c r="AU16" s="83">
        <v>1</v>
      </c>
      <c r="AV16" s="83">
        <f t="shared" si="12"/>
        <v>0</v>
      </c>
      <c r="AW16" s="83"/>
      <c r="AX16" s="77">
        <v>1</v>
      </c>
      <c r="AY16" s="77" t="str">
        <f t="shared" si="15"/>
        <v/>
      </c>
      <c r="AZ16" s="84"/>
      <c r="BA16" s="84">
        <v>1</v>
      </c>
      <c r="BB16" s="85">
        <f t="shared" si="13"/>
        <v>0</v>
      </c>
      <c r="BC16" s="86"/>
      <c r="BD16" s="66">
        <v>1</v>
      </c>
      <c r="BE16" s="66" t="str">
        <f t="shared" si="14"/>
        <v/>
      </c>
    </row>
    <row r="17" spans="1:57" ht="33.75" customHeight="1" x14ac:dyDescent="0.25">
      <c r="A17" s="425">
        <v>1</v>
      </c>
      <c r="B17" s="425">
        <f t="shared" si="5"/>
        <v>0</v>
      </c>
      <c r="C17" s="432">
        <v>11</v>
      </c>
      <c r="D17" s="59"/>
      <c r="E17" s="171" t="str">
        <f>IF(B17=0,"",FLOOR(VLOOKUP(A17,'All Meals'!$A$12:$V$61,4),0.25))</f>
        <v/>
      </c>
      <c r="F17" s="172" t="str">
        <f t="shared" si="1"/>
        <v/>
      </c>
      <c r="G17" s="171" t="str">
        <f>IF(B17=0,"",FLOOR(VLOOKUP(A17,'All Meals'!$A$12:$V$61,5),0.25))</f>
        <v/>
      </c>
      <c r="H17" s="173" t="str">
        <f t="shared" si="2"/>
        <v/>
      </c>
      <c r="I17" s="244" t="str">
        <f>IF(B17=0,"",FLOOR(VLOOKUP(A17,'All Meals'!$A$12:$V$61,6),0.25))</f>
        <v/>
      </c>
      <c r="J17" s="244" t="str">
        <f>IF(B17=0,"",FLOOR(VLOOKUP(A17,'All Meals'!$A$12:$V$61,7),0.25))</f>
        <v/>
      </c>
      <c r="K17" s="94" t="str">
        <f>IF(B17=0, "",VLOOKUP(A17,'All Meals'!$A$12:$V$61,10))</f>
        <v/>
      </c>
      <c r="L17" s="95" t="str">
        <f t="shared" si="3"/>
        <v/>
      </c>
      <c r="M17" s="330" t="str">
        <f>IF(B17=0, "",VLOOKUP(A17,'All Meals'!$A$12:$V$61,13))</f>
        <v/>
      </c>
      <c r="N17" s="94" t="str">
        <f>IF(B17=0, "",VLOOKUP(A17,'All Meals'!$A$12:$V$61,16))</f>
        <v/>
      </c>
      <c r="O17" s="415" t="str">
        <f t="shared" si="4"/>
        <v/>
      </c>
      <c r="P17" s="416" t="str">
        <f>IF(B17=0, "",VLOOKUP(A17,'All Meals'!$A$12:$V$61,19))</f>
        <v/>
      </c>
      <c r="Q17" s="94" t="str">
        <f>IF(B17=0, "",VLOOKUP(A17,'All Meals'!$A$12:$V$61,20))</f>
        <v/>
      </c>
      <c r="R17" s="172" t="str">
        <f t="shared" si="0"/>
        <v/>
      </c>
      <c r="T17" s="927"/>
      <c r="U17" s="928"/>
      <c r="V17" s="928"/>
      <c r="W17" s="77">
        <v>1</v>
      </c>
      <c r="X17" s="77">
        <f>INDEX(Cups,W17)</f>
        <v>0</v>
      </c>
      <c r="Y17" s="931"/>
      <c r="Z17" s="932"/>
      <c r="AB17" s="79"/>
      <c r="AC17" s="80">
        <v>1</v>
      </c>
      <c r="AD17" s="80">
        <f t="shared" si="6"/>
        <v>0</v>
      </c>
      <c r="AE17" s="80"/>
      <c r="AF17" s="77">
        <v>1</v>
      </c>
      <c r="AG17" s="77" t="str">
        <f t="shared" si="7"/>
        <v/>
      </c>
      <c r="AH17" s="81"/>
      <c r="AI17" s="81">
        <v>1</v>
      </c>
      <c r="AJ17" s="81">
        <f t="shared" si="8"/>
        <v>0</v>
      </c>
      <c r="AK17" s="81"/>
      <c r="AL17" s="77">
        <v>1</v>
      </c>
      <c r="AM17" s="77" t="str">
        <f t="shared" si="9"/>
        <v/>
      </c>
      <c r="AN17" s="82"/>
      <c r="AO17" s="82">
        <v>1</v>
      </c>
      <c r="AP17" s="82">
        <f t="shared" si="10"/>
        <v>0</v>
      </c>
      <c r="AQ17" s="82"/>
      <c r="AR17" s="77">
        <v>1</v>
      </c>
      <c r="AS17" s="77" t="str">
        <f t="shared" si="11"/>
        <v/>
      </c>
      <c r="AT17" s="83"/>
      <c r="AU17" s="83">
        <v>1</v>
      </c>
      <c r="AV17" s="83">
        <f t="shared" si="12"/>
        <v>0</v>
      </c>
      <c r="AW17" s="83"/>
      <c r="AX17" s="77">
        <v>1</v>
      </c>
      <c r="AY17" s="77" t="str">
        <f t="shared" si="15"/>
        <v/>
      </c>
      <c r="AZ17" s="84"/>
      <c r="BA17" s="84">
        <v>1</v>
      </c>
      <c r="BB17" s="85">
        <f t="shared" si="13"/>
        <v>0</v>
      </c>
      <c r="BC17" s="86"/>
      <c r="BD17" s="66">
        <v>1</v>
      </c>
      <c r="BE17" s="66" t="str">
        <f t="shared" si="14"/>
        <v/>
      </c>
    </row>
    <row r="18" spans="1:57" ht="33.75" customHeight="1" thickBot="1" x14ac:dyDescent="0.3">
      <c r="A18" s="425">
        <v>1</v>
      </c>
      <c r="B18" s="425">
        <f t="shared" si="5"/>
        <v>0</v>
      </c>
      <c r="C18" s="432">
        <v>12</v>
      </c>
      <c r="D18" s="59"/>
      <c r="E18" s="171" t="str">
        <f>IF(B18=0,"",FLOOR(VLOOKUP(A18,'All Meals'!$A$12:$V$61,4),0.25))</f>
        <v/>
      </c>
      <c r="F18" s="172" t="str">
        <f t="shared" si="1"/>
        <v/>
      </c>
      <c r="G18" s="171" t="str">
        <f>IF(B18=0,"",FLOOR(VLOOKUP(A18,'All Meals'!$A$12:$V$61,5),0.25))</f>
        <v/>
      </c>
      <c r="H18" s="173" t="str">
        <f t="shared" si="2"/>
        <v/>
      </c>
      <c r="I18" s="244" t="str">
        <f>IF(B18=0,"",FLOOR(VLOOKUP(A18,'All Meals'!$A$12:$V$61,6),0.25))</f>
        <v/>
      </c>
      <c r="J18" s="244" t="str">
        <f>IF(B18=0,"",FLOOR(VLOOKUP(A18,'All Meals'!$A$12:$V$61,7),0.25))</f>
        <v/>
      </c>
      <c r="K18" s="94" t="str">
        <f>IF(B18=0, "",VLOOKUP(A18,'All Meals'!$A$12:$V$61,10))</f>
        <v/>
      </c>
      <c r="L18" s="95" t="str">
        <f t="shared" si="3"/>
        <v/>
      </c>
      <c r="M18" s="330" t="str">
        <f>IF(B18=0, "",VLOOKUP(A18,'All Meals'!$A$12:$V$61,13))</f>
        <v/>
      </c>
      <c r="N18" s="94" t="str">
        <f>IF(B18=0, "",VLOOKUP(A18,'All Meals'!$A$12:$V$61,16))</f>
        <v/>
      </c>
      <c r="O18" s="415" t="str">
        <f t="shared" si="4"/>
        <v/>
      </c>
      <c r="P18" s="416" t="str">
        <f>IF(B18=0, "",VLOOKUP(A18,'All Meals'!$A$12:$V$61,19))</f>
        <v/>
      </c>
      <c r="Q18" s="94" t="str">
        <f>IF(B18=0, "",VLOOKUP(A18,'All Meals'!$A$12:$V$61,20))</f>
        <v/>
      </c>
      <c r="R18" s="172" t="str">
        <f t="shared" si="0"/>
        <v/>
      </c>
      <c r="T18" s="929"/>
      <c r="U18" s="930"/>
      <c r="V18" s="930"/>
      <c r="W18" s="215"/>
      <c r="X18" s="215"/>
      <c r="Y18" s="933">
        <f>SUM(X13:X17)</f>
        <v>0</v>
      </c>
      <c r="Z18" s="934"/>
      <c r="AB18" s="79"/>
      <c r="AC18" s="80">
        <v>1</v>
      </c>
      <c r="AD18" s="80">
        <f t="shared" si="6"/>
        <v>0</v>
      </c>
      <c r="AE18" s="80"/>
      <c r="AF18" s="77">
        <v>1</v>
      </c>
      <c r="AG18" s="77" t="str">
        <f t="shared" si="7"/>
        <v/>
      </c>
      <c r="AH18" s="81"/>
      <c r="AI18" s="81">
        <v>1</v>
      </c>
      <c r="AJ18" s="81">
        <f t="shared" si="8"/>
        <v>0</v>
      </c>
      <c r="AK18" s="81"/>
      <c r="AL18" s="77">
        <v>1</v>
      </c>
      <c r="AM18" s="77" t="str">
        <f t="shared" si="9"/>
        <v/>
      </c>
      <c r="AN18" s="82"/>
      <c r="AO18" s="82">
        <v>1</v>
      </c>
      <c r="AP18" s="82">
        <f t="shared" si="10"/>
        <v>0</v>
      </c>
      <c r="AQ18" s="82"/>
      <c r="AR18" s="77">
        <v>1</v>
      </c>
      <c r="AS18" s="77" t="str">
        <f t="shared" si="11"/>
        <v/>
      </c>
      <c r="AT18" s="83"/>
      <c r="AU18" s="83">
        <v>1</v>
      </c>
      <c r="AV18" s="83">
        <f t="shared" si="12"/>
        <v>0</v>
      </c>
      <c r="AW18" s="83"/>
      <c r="AX18" s="77">
        <v>1</v>
      </c>
      <c r="AY18" s="77" t="str">
        <f t="shared" si="15"/>
        <v/>
      </c>
      <c r="AZ18" s="84"/>
      <c r="BA18" s="84">
        <v>1</v>
      </c>
      <c r="BB18" s="85">
        <f t="shared" si="13"/>
        <v>0</v>
      </c>
      <c r="BC18" s="86"/>
      <c r="BD18" s="66">
        <v>1</v>
      </c>
      <c r="BE18" s="66" t="str">
        <f t="shared" si="14"/>
        <v/>
      </c>
    </row>
    <row r="19" spans="1:57" ht="33.75" customHeight="1" thickBot="1" x14ac:dyDescent="0.3">
      <c r="A19" s="425">
        <v>1</v>
      </c>
      <c r="B19" s="425">
        <f t="shared" si="5"/>
        <v>0</v>
      </c>
      <c r="C19" s="432">
        <v>13</v>
      </c>
      <c r="D19" s="59"/>
      <c r="E19" s="171" t="str">
        <f>IF(B19=0,"",FLOOR(VLOOKUP(A19,'All Meals'!$A$12:$V$61,4),0.25))</f>
        <v/>
      </c>
      <c r="F19" s="172" t="str">
        <f t="shared" si="1"/>
        <v/>
      </c>
      <c r="G19" s="171" t="str">
        <f>IF(B19=0,"",FLOOR(VLOOKUP(A19,'All Meals'!$A$12:$V$61,5),0.25))</f>
        <v/>
      </c>
      <c r="H19" s="173" t="str">
        <f t="shared" si="2"/>
        <v/>
      </c>
      <c r="I19" s="244" t="str">
        <f>IF(B19=0,"",FLOOR(VLOOKUP(A19,'All Meals'!$A$12:$V$61,6),0.25))</f>
        <v/>
      </c>
      <c r="J19" s="244" t="str">
        <f>IF(B19=0,"",FLOOR(VLOOKUP(A19,'All Meals'!$A$12:$V$61,7),0.25))</f>
        <v/>
      </c>
      <c r="K19" s="94" t="str">
        <f>IF(B19=0, "",VLOOKUP(A19,'All Meals'!$A$12:$V$61,10))</f>
        <v/>
      </c>
      <c r="L19" s="95" t="str">
        <f t="shared" si="3"/>
        <v/>
      </c>
      <c r="M19" s="330" t="str">
        <f>IF(B19=0, "",VLOOKUP(A19,'All Meals'!$A$12:$V$61,13))</f>
        <v/>
      </c>
      <c r="N19" s="94" t="str">
        <f>IF(B19=0, "",VLOOKUP(A19,'All Meals'!$A$12:$V$61,16))</f>
        <v/>
      </c>
      <c r="O19" s="415" t="str">
        <f t="shared" si="4"/>
        <v/>
      </c>
      <c r="P19" s="416" t="str">
        <f>IF(B19=0, "",VLOOKUP(A19,'All Meals'!$A$12:$V$61,19))</f>
        <v/>
      </c>
      <c r="Q19" s="94" t="str">
        <f>IF(B19=0, "",VLOOKUP(A19,'All Meals'!$A$12:$V$61,20))</f>
        <v/>
      </c>
      <c r="R19" s="172" t="str">
        <f t="shared" si="0"/>
        <v/>
      </c>
      <c r="T19" s="911" t="s">
        <v>153</v>
      </c>
      <c r="U19" s="912"/>
      <c r="V19" s="912"/>
      <c r="W19" s="912"/>
      <c r="X19" s="912"/>
      <c r="Y19" s="912"/>
      <c r="Z19" s="913"/>
      <c r="AB19" s="234"/>
      <c r="AC19" s="235">
        <v>1</v>
      </c>
      <c r="AD19" s="235">
        <f t="shared" si="6"/>
        <v>0</v>
      </c>
      <c r="AE19" s="235"/>
      <c r="AF19" s="215">
        <v>1</v>
      </c>
      <c r="AG19" s="215" t="str">
        <f t="shared" si="7"/>
        <v/>
      </c>
      <c r="AH19" s="87"/>
      <c r="AI19" s="87">
        <v>1</v>
      </c>
      <c r="AJ19" s="87">
        <f t="shared" si="8"/>
        <v>0</v>
      </c>
      <c r="AK19" s="87"/>
      <c r="AL19" s="215">
        <v>1</v>
      </c>
      <c r="AM19" s="215" t="str">
        <f t="shared" si="9"/>
        <v/>
      </c>
      <c r="AN19" s="236"/>
      <c r="AO19" s="236">
        <v>1</v>
      </c>
      <c r="AP19" s="236">
        <f t="shared" si="10"/>
        <v>0</v>
      </c>
      <c r="AQ19" s="236"/>
      <c r="AR19" s="215">
        <v>1</v>
      </c>
      <c r="AS19" s="215" t="str">
        <f t="shared" si="11"/>
        <v/>
      </c>
      <c r="AT19" s="88"/>
      <c r="AU19" s="88">
        <v>1</v>
      </c>
      <c r="AV19" s="88">
        <f t="shared" si="12"/>
        <v>0</v>
      </c>
      <c r="AW19" s="88"/>
      <c r="AX19" s="215">
        <v>1</v>
      </c>
      <c r="AY19" s="215" t="str">
        <f t="shared" si="15"/>
        <v/>
      </c>
      <c r="AZ19" s="89"/>
      <c r="BA19" s="89">
        <v>1</v>
      </c>
      <c r="BB19" s="90">
        <f t="shared" si="13"/>
        <v>0</v>
      </c>
      <c r="BC19" s="91"/>
      <c r="BD19" s="66">
        <v>1</v>
      </c>
      <c r="BE19" s="66" t="str">
        <f t="shared" si="14"/>
        <v/>
      </c>
    </row>
    <row r="20" spans="1:57" ht="33.75" customHeight="1" x14ac:dyDescent="0.25">
      <c r="A20" s="425">
        <v>1</v>
      </c>
      <c r="B20" s="425">
        <f t="shared" si="5"/>
        <v>0</v>
      </c>
      <c r="C20" s="432">
        <v>14</v>
      </c>
      <c r="D20" s="59"/>
      <c r="E20" s="171" t="str">
        <f>IF(B20=0,"",FLOOR(VLOOKUP(A20,'All Meals'!$A$12:$V$61,4),0.25))</f>
        <v/>
      </c>
      <c r="F20" s="172" t="str">
        <f t="shared" si="1"/>
        <v/>
      </c>
      <c r="G20" s="171" t="str">
        <f>IF(B20=0,"",FLOOR(VLOOKUP(A20,'All Meals'!$A$12:$V$61,5),0.25))</f>
        <v/>
      </c>
      <c r="H20" s="173" t="str">
        <f t="shared" si="2"/>
        <v/>
      </c>
      <c r="I20" s="244" t="str">
        <f>IF(B20=0,"",FLOOR(VLOOKUP(A20,'All Meals'!$A$12:$V$61,6),0.25))</f>
        <v/>
      </c>
      <c r="J20" s="244" t="str">
        <f>IF(B20=0,"",FLOOR(VLOOKUP(A20,'All Meals'!$A$12:$V$61,7),0.25))</f>
        <v/>
      </c>
      <c r="K20" s="94" t="str">
        <f>IF(B20=0, "",VLOOKUP(A20,'All Meals'!$A$12:$V$61,10))</f>
        <v/>
      </c>
      <c r="L20" s="95" t="str">
        <f t="shared" si="3"/>
        <v/>
      </c>
      <c r="M20" s="330" t="str">
        <f>IF(B20=0, "",VLOOKUP(A20,'All Meals'!$A$12:$V$61,13))</f>
        <v/>
      </c>
      <c r="N20" s="94" t="str">
        <f>IF(B20=0, "",VLOOKUP(A20,'All Meals'!$A$12:$V$61,16))</f>
        <v/>
      </c>
      <c r="O20" s="415" t="str">
        <f t="shared" si="4"/>
        <v/>
      </c>
      <c r="P20" s="416" t="str">
        <f>IF(B20=0, "",VLOOKUP(A20,'All Meals'!$A$12:$V$61,19))</f>
        <v/>
      </c>
      <c r="Q20" s="94" t="str">
        <f>IF(B20=0, "",VLOOKUP(A20,'All Meals'!$A$12:$V$61,20))</f>
        <v/>
      </c>
      <c r="R20" s="172" t="str">
        <f t="shared" si="0"/>
        <v/>
      </c>
      <c r="T20" s="681" t="s">
        <v>154</v>
      </c>
      <c r="U20" s="914"/>
      <c r="V20" s="915"/>
      <c r="Y20" s="918"/>
      <c r="Z20" s="919"/>
      <c r="AB20" s="942"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3"/>
      <c r="AD20" s="943"/>
      <c r="AE20" s="943"/>
      <c r="AF20" s="943"/>
      <c r="AG20" s="943"/>
      <c r="AH20" s="943"/>
      <c r="AI20" s="943"/>
      <c r="AJ20" s="943"/>
      <c r="AK20" s="943"/>
      <c r="AL20" s="943"/>
      <c r="AM20" s="943"/>
      <c r="AN20" s="943"/>
      <c r="AO20" s="943"/>
      <c r="AP20" s="943"/>
      <c r="AQ20" s="943"/>
      <c r="AR20" s="943"/>
      <c r="AS20" s="943"/>
      <c r="AT20" s="943"/>
      <c r="AU20" s="943"/>
      <c r="AV20" s="943"/>
      <c r="AW20" s="943"/>
      <c r="AX20" s="943"/>
      <c r="AY20" s="943"/>
      <c r="AZ20" s="943"/>
      <c r="BA20" s="943"/>
      <c r="BB20" s="943"/>
      <c r="BC20" s="944"/>
    </row>
    <row r="21" spans="1:57" ht="33.75" customHeight="1" x14ac:dyDescent="0.25">
      <c r="A21" s="425">
        <v>1</v>
      </c>
      <c r="B21" s="425">
        <f t="shared" si="5"/>
        <v>0</v>
      </c>
      <c r="C21" s="432">
        <v>15</v>
      </c>
      <c r="D21" s="59"/>
      <c r="E21" s="171" t="str">
        <f>IF(B21=0,"",FLOOR(VLOOKUP(A21,'All Meals'!$A$12:$V$61,4),0.25))</f>
        <v/>
      </c>
      <c r="F21" s="172" t="str">
        <f t="shared" si="1"/>
        <v/>
      </c>
      <c r="G21" s="171" t="str">
        <f>IF(B21=0,"",FLOOR(VLOOKUP(A21,'All Meals'!$A$12:$V$61,5),0.25))</f>
        <v/>
      </c>
      <c r="H21" s="173" t="str">
        <f t="shared" si="2"/>
        <v/>
      </c>
      <c r="I21" s="244" t="str">
        <f>IF(B21=0,"",FLOOR(VLOOKUP(A21,'All Meals'!$A$12:$V$61,6),0.25))</f>
        <v/>
      </c>
      <c r="J21" s="244" t="str">
        <f>IF(B21=0,"",FLOOR(VLOOKUP(A21,'All Meals'!$A$12:$V$61,7),0.25))</f>
        <v/>
      </c>
      <c r="K21" s="94" t="str">
        <f>IF(B21=0, "",VLOOKUP(A21,'All Meals'!$A$12:$V$61,10))</f>
        <v/>
      </c>
      <c r="L21" s="95" t="str">
        <f t="shared" si="3"/>
        <v/>
      </c>
      <c r="M21" s="330" t="str">
        <f>IF(B21=0, "",VLOOKUP(A21,'All Meals'!$A$12:$V$61,13))</f>
        <v/>
      </c>
      <c r="N21" s="94" t="str">
        <f>IF(B21=0, "",VLOOKUP(A21,'All Meals'!$A$12:$V$61,16))</f>
        <v/>
      </c>
      <c r="O21" s="415" t="str">
        <f t="shared" si="4"/>
        <v/>
      </c>
      <c r="P21" s="416" t="str">
        <f>IF(B21=0, "",VLOOKUP(A21,'All Meals'!$A$12:$V$61,19))</f>
        <v/>
      </c>
      <c r="Q21" s="94" t="str">
        <f>IF(B21=0, "",VLOOKUP(A21,'All Meals'!$A$12:$V$61,20))</f>
        <v/>
      </c>
      <c r="R21" s="172" t="str">
        <f t="shared" si="0"/>
        <v/>
      </c>
      <c r="T21" s="682"/>
      <c r="U21" s="916"/>
      <c r="V21" s="917"/>
      <c r="Y21" s="920"/>
      <c r="Z21" s="921"/>
      <c r="AB21" s="755" t="s">
        <v>277</v>
      </c>
      <c r="AC21" s="756"/>
      <c r="AD21" s="756"/>
      <c r="AE21" s="756"/>
      <c r="AF21" s="237"/>
      <c r="AG21" s="237"/>
      <c r="AH21" s="757" t="s">
        <v>278</v>
      </c>
      <c r="AI21" s="757"/>
      <c r="AJ21" s="757"/>
      <c r="AK21" s="757"/>
      <c r="AL21" s="237"/>
      <c r="AM21" s="237"/>
      <c r="AN21" s="758" t="s">
        <v>279</v>
      </c>
      <c r="AO21" s="758"/>
      <c r="AP21" s="758"/>
      <c r="AQ21" s="758"/>
      <c r="AR21" s="237"/>
      <c r="AS21" s="237"/>
      <c r="AT21" s="759" t="s">
        <v>280</v>
      </c>
      <c r="AU21" s="759"/>
      <c r="AV21" s="759"/>
      <c r="AW21" s="759"/>
      <c r="AX21" s="237"/>
      <c r="AY21" s="237"/>
      <c r="AZ21" s="946" t="s">
        <v>281</v>
      </c>
      <c r="BA21" s="947"/>
      <c r="BB21" s="947"/>
      <c r="BC21" s="948"/>
    </row>
    <row r="22" spans="1:57" ht="33.75" customHeight="1" x14ac:dyDescent="0.25">
      <c r="A22" s="425">
        <v>1</v>
      </c>
      <c r="B22" s="425">
        <f t="shared" si="5"/>
        <v>0</v>
      </c>
      <c r="C22" s="432">
        <v>16</v>
      </c>
      <c r="D22" s="59"/>
      <c r="E22" s="171" t="str">
        <f>IF(B22=0,"",FLOOR(VLOOKUP(A22,'All Meals'!$A$12:$V$61,4),0.25))</f>
        <v/>
      </c>
      <c r="F22" s="172" t="str">
        <f t="shared" si="1"/>
        <v/>
      </c>
      <c r="G22" s="171" t="str">
        <f>IF(B22=0,"",FLOOR(VLOOKUP(A22,'All Meals'!$A$12:$V$61,5),0.25))</f>
        <v/>
      </c>
      <c r="H22" s="173" t="str">
        <f t="shared" si="2"/>
        <v/>
      </c>
      <c r="I22" s="244" t="str">
        <f>IF(B22=0,"",FLOOR(VLOOKUP(A22,'All Meals'!$A$12:$V$61,6),0.25))</f>
        <v/>
      </c>
      <c r="J22" s="244" t="str">
        <f>IF(B22=0,"",FLOOR(VLOOKUP(A22,'All Meals'!$A$12:$V$61,7),0.25))</f>
        <v/>
      </c>
      <c r="K22" s="94" t="str">
        <f>IF(B22=0, "",VLOOKUP(A22,'All Meals'!$A$12:$V$61,10))</f>
        <v/>
      </c>
      <c r="L22" s="95" t="str">
        <f t="shared" si="3"/>
        <v/>
      </c>
      <c r="M22" s="330" t="str">
        <f>IF(B22=0, "",VLOOKUP(A22,'All Meals'!$A$12:$V$61,13))</f>
        <v/>
      </c>
      <c r="N22" s="94" t="str">
        <f>IF(B22=0, "",VLOOKUP(A22,'All Meals'!$A$12:$V$61,16))</f>
        <v/>
      </c>
      <c r="O22" s="415" t="str">
        <f t="shared" si="4"/>
        <v/>
      </c>
      <c r="P22" s="416" t="str">
        <f>IF(B22=0, "",VLOOKUP(A22,'All Meals'!$A$12:$V$61,19))</f>
        <v/>
      </c>
      <c r="Q22" s="94" t="str">
        <f>IF(B22=0, "",VLOOKUP(A22,'All Meals'!$A$12:$V$61,20))</f>
        <v/>
      </c>
      <c r="R22" s="172" t="str">
        <f t="shared" si="0"/>
        <v/>
      </c>
      <c r="T22" s="700" t="s">
        <v>155</v>
      </c>
      <c r="U22" s="900"/>
      <c r="V22" s="901"/>
      <c r="W22" s="216"/>
      <c r="X22" s="216"/>
      <c r="Y22" s="904">
        <f>FLOOR(Y20,0.125)</f>
        <v>0</v>
      </c>
      <c r="Z22" s="905"/>
      <c r="AB22" s="953"/>
      <c r="AC22" s="954"/>
      <c r="AD22" s="954"/>
      <c r="AE22" s="954"/>
      <c r="AF22" s="327"/>
      <c r="AG22" s="327"/>
      <c r="AH22" s="945"/>
      <c r="AI22" s="945"/>
      <c r="AJ22" s="945"/>
      <c r="AK22" s="945"/>
      <c r="AL22" s="327"/>
      <c r="AM22" s="327"/>
      <c r="AN22" s="753"/>
      <c r="AO22" s="753"/>
      <c r="AP22" s="753"/>
      <c r="AQ22" s="753"/>
      <c r="AR22" s="327"/>
      <c r="AS22" s="327"/>
      <c r="AT22" s="754"/>
      <c r="AU22" s="754"/>
      <c r="AV22" s="754"/>
      <c r="AW22" s="754"/>
      <c r="AX22" s="327"/>
      <c r="AY22" s="327"/>
      <c r="AZ22" s="949"/>
      <c r="BA22" s="950"/>
      <c r="BB22" s="950"/>
      <c r="BC22" s="951"/>
    </row>
    <row r="23" spans="1:57" ht="33.75" customHeight="1" thickBot="1" x14ac:dyDescent="0.3">
      <c r="A23" s="425">
        <v>1</v>
      </c>
      <c r="B23" s="425">
        <f t="shared" si="5"/>
        <v>0</v>
      </c>
      <c r="C23" s="432">
        <v>17</v>
      </c>
      <c r="D23" s="59"/>
      <c r="E23" s="171" t="str">
        <f>IF(B23=0,"",FLOOR(VLOOKUP(A23,'All Meals'!$A$12:$V$61,4),0.25))</f>
        <v/>
      </c>
      <c r="F23" s="172" t="str">
        <f t="shared" si="1"/>
        <v/>
      </c>
      <c r="G23" s="171" t="str">
        <f>IF(B23=0,"",FLOOR(VLOOKUP(A23,'All Meals'!$A$12:$V$61,5),0.25))</f>
        <v/>
      </c>
      <c r="H23" s="173" t="str">
        <f t="shared" si="2"/>
        <v/>
      </c>
      <c r="I23" s="244" t="str">
        <f>IF(B23=0,"",FLOOR(VLOOKUP(A23,'All Meals'!$A$12:$V$61,6),0.25))</f>
        <v/>
      </c>
      <c r="J23" s="244" t="str">
        <f>IF(B23=0,"",FLOOR(VLOOKUP(A23,'All Meals'!$A$12:$V$61,7),0.25))</f>
        <v/>
      </c>
      <c r="K23" s="94" t="str">
        <f>IF(B23=0, "",VLOOKUP(A23,'All Meals'!$A$12:$V$61,10))</f>
        <v/>
      </c>
      <c r="L23" s="95" t="str">
        <f t="shared" si="3"/>
        <v/>
      </c>
      <c r="M23" s="330" t="str">
        <f>IF(B23=0, "",VLOOKUP(A23,'All Meals'!$A$12:$V$61,13))</f>
        <v/>
      </c>
      <c r="N23" s="94" t="str">
        <f>IF(B23=0, "",VLOOKUP(A23,'All Meals'!$A$12:$V$61,16))</f>
        <v/>
      </c>
      <c r="O23" s="415" t="str">
        <f t="shared" si="4"/>
        <v/>
      </c>
      <c r="P23" s="416" t="str">
        <f>IF(B23=0, "",VLOOKUP(A23,'All Meals'!$A$12:$V$61,19))</f>
        <v/>
      </c>
      <c r="Q23" s="94" t="str">
        <f>IF(B23=0, "",VLOOKUP(A23,'All Meals'!$A$12:$V$61,20))</f>
        <v/>
      </c>
      <c r="R23" s="172" t="str">
        <f t="shared" si="0"/>
        <v/>
      </c>
      <c r="T23" s="701"/>
      <c r="U23" s="902"/>
      <c r="V23" s="903"/>
      <c r="W23" s="217"/>
      <c r="X23" s="217"/>
      <c r="Y23" s="906"/>
      <c r="Z23" s="907"/>
      <c r="AB23" s="953"/>
      <c r="AC23" s="954"/>
      <c r="AD23" s="954"/>
      <c r="AE23" s="954"/>
      <c r="AF23" s="327"/>
      <c r="AG23" s="327"/>
      <c r="AH23" s="945"/>
      <c r="AI23" s="945"/>
      <c r="AJ23" s="945"/>
      <c r="AK23" s="945"/>
      <c r="AL23" s="327"/>
      <c r="AM23" s="327"/>
      <c r="AN23" s="753"/>
      <c r="AO23" s="753"/>
      <c r="AP23" s="753"/>
      <c r="AQ23" s="753"/>
      <c r="AR23" s="327"/>
      <c r="AS23" s="327"/>
      <c r="AT23" s="754"/>
      <c r="AU23" s="754"/>
      <c r="AV23" s="754"/>
      <c r="AW23" s="754"/>
      <c r="AX23" s="327"/>
      <c r="AY23" s="327"/>
      <c r="AZ23" s="949"/>
      <c r="BA23" s="950"/>
      <c r="BB23" s="950"/>
      <c r="BC23" s="951"/>
    </row>
    <row r="24" spans="1:57" ht="33.75" customHeight="1" x14ac:dyDescent="0.25">
      <c r="A24" s="425">
        <v>1</v>
      </c>
      <c r="B24" s="425">
        <f t="shared" si="5"/>
        <v>0</v>
      </c>
      <c r="C24" s="432">
        <v>18</v>
      </c>
      <c r="D24" s="59"/>
      <c r="E24" s="171" t="str">
        <f>IF(B24=0,"",FLOOR(VLOOKUP(A24,'All Meals'!$A$12:$V$61,4),0.25))</f>
        <v/>
      </c>
      <c r="F24" s="172" t="str">
        <f t="shared" si="1"/>
        <v/>
      </c>
      <c r="G24" s="171" t="str">
        <f>IF(B24=0,"",FLOOR(VLOOKUP(A24,'All Meals'!$A$12:$V$61,5),0.25))</f>
        <v/>
      </c>
      <c r="H24" s="173" t="str">
        <f t="shared" si="2"/>
        <v/>
      </c>
      <c r="I24" s="244" t="str">
        <f>IF(B24=0,"",FLOOR(VLOOKUP(A24,'All Meals'!$A$12:$V$61,6),0.25))</f>
        <v/>
      </c>
      <c r="J24" s="244" t="str">
        <f>IF(B24=0,"",FLOOR(VLOOKUP(A24,'All Meals'!$A$12:$V$61,7),0.25))</f>
        <v/>
      </c>
      <c r="K24" s="94" t="str">
        <f>IF(B24=0, "",VLOOKUP(A24,'All Meals'!$A$12:$V$61,10))</f>
        <v/>
      </c>
      <c r="L24" s="95" t="str">
        <f t="shared" si="3"/>
        <v/>
      </c>
      <c r="M24" s="330" t="str">
        <f>IF(B24=0, "",VLOOKUP(A24,'All Meals'!$A$12:$V$61,13))</f>
        <v/>
      </c>
      <c r="N24" s="94" t="str">
        <f>IF(B24=0, "",VLOOKUP(A24,'All Meals'!$A$12:$V$61,16))</f>
        <v/>
      </c>
      <c r="O24" s="415" t="str">
        <f t="shared" si="4"/>
        <v/>
      </c>
      <c r="P24" s="416" t="str">
        <f>IF(B24=0, "",VLOOKUP(A24,'All Meals'!$A$12:$V$61,19))</f>
        <v/>
      </c>
      <c r="Q24" s="94" t="str">
        <f>IF(B24=0, "",VLOOKUP(A24,'All Meals'!$A$12:$V$61,20))</f>
        <v/>
      </c>
      <c r="R24" s="172" t="str">
        <f t="shared" si="0"/>
        <v/>
      </c>
      <c r="AB24" s="750"/>
      <c r="AC24" s="751"/>
      <c r="AD24" s="751"/>
      <c r="AE24" s="751"/>
      <c r="AF24" s="327"/>
      <c r="AG24" s="327"/>
      <c r="AH24" s="945"/>
      <c r="AI24" s="945"/>
      <c r="AJ24" s="945"/>
      <c r="AK24" s="945"/>
      <c r="AL24" s="327"/>
      <c r="AM24" s="327"/>
      <c r="AN24" s="753"/>
      <c r="AO24" s="753"/>
      <c r="AP24" s="753"/>
      <c r="AQ24" s="753"/>
      <c r="AR24" s="327"/>
      <c r="AS24" s="327"/>
      <c r="AT24" s="754"/>
      <c r="AU24" s="754"/>
      <c r="AV24" s="754"/>
      <c r="AW24" s="754"/>
      <c r="AX24" s="327"/>
      <c r="AY24" s="327"/>
      <c r="AZ24" s="949"/>
      <c r="BA24" s="950"/>
      <c r="BB24" s="950"/>
      <c r="BC24" s="951"/>
    </row>
    <row r="25" spans="1:57" ht="33.75" customHeight="1" x14ac:dyDescent="0.25">
      <c r="A25" s="425">
        <v>1</v>
      </c>
      <c r="B25" s="425">
        <f t="shared" si="5"/>
        <v>0</v>
      </c>
      <c r="C25" s="432">
        <v>19</v>
      </c>
      <c r="D25" s="59"/>
      <c r="E25" s="171" t="str">
        <f>IF(B25=0,"",FLOOR(VLOOKUP(A25,'All Meals'!$A$12:$V$61,4),0.25))</f>
        <v/>
      </c>
      <c r="F25" s="172" t="str">
        <f t="shared" si="1"/>
        <v/>
      </c>
      <c r="G25" s="171" t="str">
        <f>IF(B25=0,"",FLOOR(VLOOKUP(A25,'All Meals'!$A$12:$V$61,5),0.25))</f>
        <v/>
      </c>
      <c r="H25" s="173" t="str">
        <f t="shared" si="2"/>
        <v/>
      </c>
      <c r="I25" s="244" t="str">
        <f>IF(B25=0,"",FLOOR(VLOOKUP(A25,'All Meals'!$A$12:$V$61,6),0.25))</f>
        <v/>
      </c>
      <c r="J25" s="244" t="str">
        <f>IF(B25=0,"",FLOOR(VLOOKUP(A25,'All Meals'!$A$12:$V$61,7),0.25))</f>
        <v/>
      </c>
      <c r="K25" s="94" t="str">
        <f>IF(B25=0, "",VLOOKUP(A25,'All Meals'!$A$12:$V$61,10))</f>
        <v/>
      </c>
      <c r="L25" s="95" t="str">
        <f t="shared" si="3"/>
        <v/>
      </c>
      <c r="M25" s="330" t="str">
        <f>IF(B25=0, "",VLOOKUP(A25,'All Meals'!$A$12:$V$61,13))</f>
        <v/>
      </c>
      <c r="N25" s="94" t="str">
        <f>IF(B25=0, "",VLOOKUP(A25,'All Meals'!$A$12:$V$61,16))</f>
        <v/>
      </c>
      <c r="O25" s="415" t="str">
        <f t="shared" si="4"/>
        <v/>
      </c>
      <c r="P25" s="416" t="str">
        <f>IF(B25=0, "",VLOOKUP(A25,'All Meals'!$A$12:$V$61,19))</f>
        <v/>
      </c>
      <c r="Q25" s="94" t="str">
        <f>IF(B25=0, "",VLOOKUP(A25,'All Meals'!$A$12:$V$61,20))</f>
        <v/>
      </c>
      <c r="R25" s="172" t="str">
        <f t="shared" si="0"/>
        <v/>
      </c>
      <c r="AB25" s="750"/>
      <c r="AC25" s="751"/>
      <c r="AD25" s="751"/>
      <c r="AE25" s="751"/>
      <c r="AF25" s="327"/>
      <c r="AG25" s="327"/>
      <c r="AH25" s="945"/>
      <c r="AI25" s="945"/>
      <c r="AJ25" s="945"/>
      <c r="AK25" s="945"/>
      <c r="AL25" s="327"/>
      <c r="AM25" s="327"/>
      <c r="AN25" s="753"/>
      <c r="AO25" s="753"/>
      <c r="AP25" s="753"/>
      <c r="AQ25" s="753"/>
      <c r="AR25" s="327"/>
      <c r="AS25" s="327"/>
      <c r="AT25" s="754"/>
      <c r="AU25" s="754"/>
      <c r="AV25" s="754"/>
      <c r="AW25" s="754"/>
      <c r="AX25" s="327"/>
      <c r="AY25" s="327"/>
      <c r="AZ25" s="949"/>
      <c r="BA25" s="950"/>
      <c r="BB25" s="950"/>
      <c r="BC25" s="951"/>
    </row>
    <row r="26" spans="1:57" ht="33.75" customHeight="1" thickBot="1" x14ac:dyDescent="0.3">
      <c r="A26" s="425">
        <v>1</v>
      </c>
      <c r="B26" s="425">
        <f t="shared" si="5"/>
        <v>0</v>
      </c>
      <c r="C26" s="433">
        <v>20</v>
      </c>
      <c r="D26" s="60"/>
      <c r="E26" s="426" t="str">
        <f>IF(B26=0,"",FLOOR(VLOOKUP(A26,'All Meals'!$A$12:$V$61,4),0.25))</f>
        <v/>
      </c>
      <c r="F26" s="172" t="str">
        <f t="shared" si="1"/>
        <v/>
      </c>
      <c r="G26" s="426" t="str">
        <f>IF(B26=0,"",FLOOR(VLOOKUP(A26,'All Meals'!$A$12:$V$61,5),0.25))</f>
        <v/>
      </c>
      <c r="H26" s="173" t="str">
        <f t="shared" si="2"/>
        <v/>
      </c>
      <c r="I26" s="427" t="str">
        <f>IF(B26=0,"",FLOOR(VLOOKUP(A26,'All Meals'!$A$12:$V$61,6),0.25))</f>
        <v/>
      </c>
      <c r="J26" s="427" t="str">
        <f>IF(B26=0,"",FLOOR(VLOOKUP(A26,'All Meals'!$A$12:$V$61,7),0.25))</f>
        <v/>
      </c>
      <c r="K26" s="428" t="str">
        <f>IF(B26=0, "",VLOOKUP(A26,'All Meals'!$A$12:$V$61,10))</f>
        <v/>
      </c>
      <c r="L26" s="95" t="str">
        <f t="shared" si="3"/>
        <v/>
      </c>
      <c r="M26" s="429" t="str">
        <f>IF(B26=0, "",VLOOKUP(A26,'All Meals'!$A$12:$V$61,13))</f>
        <v/>
      </c>
      <c r="N26" s="428" t="str">
        <f>IF(B26=0, "",VLOOKUP(A26,'All Meals'!$A$12:$V$61,16))</f>
        <v/>
      </c>
      <c r="O26" s="415" t="str">
        <f t="shared" si="4"/>
        <v/>
      </c>
      <c r="P26" s="430" t="str">
        <f>IF(B26=0, "",VLOOKUP(A26,'All Meals'!$A$12:$V$61,19))</f>
        <v/>
      </c>
      <c r="Q26" s="428" t="str">
        <f>IF(B26=0, "",VLOOKUP(A26,'All Meals'!$A$12:$V$61,20))</f>
        <v/>
      </c>
      <c r="R26" s="174" t="str">
        <f t="shared" si="0"/>
        <v/>
      </c>
      <c r="AB26" s="743"/>
      <c r="AC26" s="744"/>
      <c r="AD26" s="744"/>
      <c r="AE26" s="744"/>
      <c r="AF26" s="328"/>
      <c r="AG26" s="328"/>
      <c r="AH26" s="952"/>
      <c r="AI26" s="952"/>
      <c r="AJ26" s="952"/>
      <c r="AK26" s="952"/>
      <c r="AL26" s="328"/>
      <c r="AM26" s="328"/>
      <c r="AN26" s="746"/>
      <c r="AO26" s="746"/>
      <c r="AP26" s="746"/>
      <c r="AQ26" s="746"/>
      <c r="AR26" s="328"/>
      <c r="AS26" s="328"/>
      <c r="AT26" s="747"/>
      <c r="AU26" s="747"/>
      <c r="AV26" s="747"/>
      <c r="AW26" s="747"/>
      <c r="AX26" s="328"/>
      <c r="AY26" s="328"/>
      <c r="AZ26" s="939"/>
      <c r="BA26" s="940"/>
      <c r="BB26" s="940"/>
      <c r="BC26" s="941"/>
    </row>
    <row r="27" spans="1:57" ht="33.75" customHeight="1" x14ac:dyDescent="0.25">
      <c r="AB27" s="153"/>
    </row>
    <row r="28" spans="1:57" ht="33.75" customHeight="1" x14ac:dyDescent="0.25">
      <c r="AB28" s="153"/>
      <c r="AE28" s="154"/>
    </row>
    <row r="29" spans="1:57" ht="33.75" customHeight="1" x14ac:dyDescent="0.25"/>
    <row r="30" spans="1:57" ht="33.75" customHeight="1" x14ac:dyDescent="0.25"/>
  </sheetData>
  <sheetProtection algorithmName="SHA-512" hashValue="yinhg9TEdRhqon7fsNNCpJ2aooX7NcsRyXm6QF01HEdQ5lAmrRu3y64SZWT6/GCkrF2j7cFzdbCeb7bEF5C1lg==" saltValue="IZOcIeEKvQq9nIxPnMryug=="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53" priority="10" stopIfTrue="1" operator="containsText" text="Yes">
      <formula>NOT(ISERROR(SEARCH("Yes",F5)))</formula>
    </cfRule>
    <cfRule type="containsText" dxfId="52" priority="11" stopIfTrue="1" operator="containsText" text="No">
      <formula>NOT(ISERROR(SEARCH("No",F5)))</formula>
    </cfRule>
  </conditionalFormatting>
  <conditionalFormatting sqref="AB9:AE9 AH9:AK9">
    <cfRule type="containsText" dxfId="51" priority="9" stopIfTrue="1" operator="containsText" text="Remember">
      <formula>NOT(ISERROR(SEARCH("Remember",AB9)))</formula>
    </cfRule>
  </conditionalFormatting>
  <conditionalFormatting sqref="AB20">
    <cfRule type="containsText" dxfId="50" priority="8" stopIfTrue="1" operator="containsText" text="You">
      <formula>NOT(ISERROR(SEARCH("You",AB20)))</formula>
    </cfRule>
  </conditionalFormatting>
  <conditionalFormatting sqref="AN9:AQ9">
    <cfRule type="containsText" dxfId="49" priority="3" stopIfTrue="1" operator="containsText" text="if">
      <formula>NOT(ISERROR(SEARCH("if",AN9)))</formula>
    </cfRule>
  </conditionalFormatting>
  <conditionalFormatting sqref="AB20">
    <cfRule type="containsText" dxfId="48" priority="2" stopIfTrue="1" operator="containsText" text="You">
      <formula>NOT(ISERROR(SEARCH("You",AB20)))</formula>
    </cfRule>
  </conditionalFormatting>
  <conditionalFormatting sqref="AB20">
    <cfRule type="containsText" dxfId="47"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95250</xdr:rowOff>
                  </from>
                  <to>
                    <xdr:col>3</xdr:col>
                    <xdr:colOff>3057525</xdr:colOff>
                    <xdr:row>6</xdr:row>
                    <xdr:rowOff>371475</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95250</xdr:rowOff>
                  </from>
                  <to>
                    <xdr:col>3</xdr:col>
                    <xdr:colOff>3057525</xdr:colOff>
                    <xdr:row>7</xdr:row>
                    <xdr:rowOff>371475</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95250</xdr:rowOff>
                  </from>
                  <to>
                    <xdr:col>3</xdr:col>
                    <xdr:colOff>3057525</xdr:colOff>
                    <xdr:row>8</xdr:row>
                    <xdr:rowOff>371475</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95250</xdr:rowOff>
                  </from>
                  <to>
                    <xdr:col>3</xdr:col>
                    <xdr:colOff>3057525</xdr:colOff>
                    <xdr:row>9</xdr:row>
                    <xdr:rowOff>371475</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95250</xdr:rowOff>
                  </from>
                  <to>
                    <xdr:col>3</xdr:col>
                    <xdr:colOff>3057525</xdr:colOff>
                    <xdr:row>10</xdr:row>
                    <xdr:rowOff>371475</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95250</xdr:rowOff>
                  </from>
                  <to>
                    <xdr:col>3</xdr:col>
                    <xdr:colOff>3057525</xdr:colOff>
                    <xdr:row>11</xdr:row>
                    <xdr:rowOff>371475</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95250</xdr:rowOff>
                  </from>
                  <to>
                    <xdr:col>3</xdr:col>
                    <xdr:colOff>3057525</xdr:colOff>
                    <xdr:row>12</xdr:row>
                    <xdr:rowOff>371475</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95250</xdr:rowOff>
                  </from>
                  <to>
                    <xdr:col>3</xdr:col>
                    <xdr:colOff>3057525</xdr:colOff>
                    <xdr:row>13</xdr:row>
                    <xdr:rowOff>371475</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95250</xdr:rowOff>
                  </from>
                  <to>
                    <xdr:col>3</xdr:col>
                    <xdr:colOff>3057525</xdr:colOff>
                    <xdr:row>14</xdr:row>
                    <xdr:rowOff>371475</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95250</xdr:rowOff>
                  </from>
                  <to>
                    <xdr:col>3</xdr:col>
                    <xdr:colOff>3057525</xdr:colOff>
                    <xdr:row>15</xdr:row>
                    <xdr:rowOff>371475</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95250</xdr:rowOff>
                  </from>
                  <to>
                    <xdr:col>3</xdr:col>
                    <xdr:colOff>3057525</xdr:colOff>
                    <xdr:row>16</xdr:row>
                    <xdr:rowOff>371475</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95250</xdr:rowOff>
                  </from>
                  <to>
                    <xdr:col>3</xdr:col>
                    <xdr:colOff>3057525</xdr:colOff>
                    <xdr:row>17</xdr:row>
                    <xdr:rowOff>371475</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95250</xdr:rowOff>
                  </from>
                  <to>
                    <xdr:col>3</xdr:col>
                    <xdr:colOff>3057525</xdr:colOff>
                    <xdr:row>18</xdr:row>
                    <xdr:rowOff>371475</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95250</xdr:rowOff>
                  </from>
                  <to>
                    <xdr:col>3</xdr:col>
                    <xdr:colOff>3057525</xdr:colOff>
                    <xdr:row>19</xdr:row>
                    <xdr:rowOff>371475</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95250</xdr:rowOff>
                  </from>
                  <to>
                    <xdr:col>3</xdr:col>
                    <xdr:colOff>3057525</xdr:colOff>
                    <xdr:row>20</xdr:row>
                    <xdr:rowOff>371475</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95250</xdr:rowOff>
                  </from>
                  <to>
                    <xdr:col>3</xdr:col>
                    <xdr:colOff>3057525</xdr:colOff>
                    <xdr:row>21</xdr:row>
                    <xdr:rowOff>371475</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95250</xdr:rowOff>
                  </from>
                  <to>
                    <xdr:col>3</xdr:col>
                    <xdr:colOff>3057525</xdr:colOff>
                    <xdr:row>22</xdr:row>
                    <xdr:rowOff>371475</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95250</xdr:rowOff>
                  </from>
                  <to>
                    <xdr:col>3</xdr:col>
                    <xdr:colOff>3057525</xdr:colOff>
                    <xdr:row>23</xdr:row>
                    <xdr:rowOff>371475</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95250</xdr:rowOff>
                  </from>
                  <to>
                    <xdr:col>3</xdr:col>
                    <xdr:colOff>3057525</xdr:colOff>
                    <xdr:row>24</xdr:row>
                    <xdr:rowOff>371475</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95250</xdr:rowOff>
                  </from>
                  <to>
                    <xdr:col>3</xdr:col>
                    <xdr:colOff>3057525</xdr:colOff>
                    <xdr:row>25</xdr:row>
                    <xdr:rowOff>371475</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2466975</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2466975</xdr:colOff>
                    <xdr:row>10</xdr:row>
                    <xdr:rowOff>371475</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2466975</xdr:colOff>
                    <xdr:row>11</xdr:row>
                    <xdr:rowOff>371475</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2486025</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2466975</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2466975</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2466975</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2466975</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2466975</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2466975</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2466975</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2466975</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2466975</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2466975</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2466975</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2466975</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2466975</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2466975</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2466975</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942975</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942975</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942975</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942975</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942975</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942975</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942975</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942975</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942975</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942975</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47625</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866775</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866775</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866775</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866775</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866775</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866775</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866775</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866775</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866775</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866775</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2466975</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95250</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47625</xdr:colOff>
                    <xdr:row>6</xdr:row>
                    <xdr:rowOff>361950</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85725</xdr:colOff>
                    <xdr:row>6</xdr:row>
                    <xdr:rowOff>409575</xdr:rowOff>
                  </from>
                  <to>
                    <xdr:col>54</xdr:col>
                    <xdr:colOff>895350</xdr:colOff>
                    <xdr:row>7</xdr:row>
                    <xdr:rowOff>247650</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114300</xdr:colOff>
                    <xdr:row>2</xdr:row>
                    <xdr:rowOff>28575</xdr:rowOff>
                  </from>
                  <to>
                    <xdr:col>42</xdr:col>
                    <xdr:colOff>419100</xdr:colOff>
                    <xdr:row>2</xdr:row>
                    <xdr:rowOff>276225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727A193-07F0-4E91-BCA6-1E4FA1ECFD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80C28E-AC02-4F9E-B81C-B676AD9F9E07}">
  <ds:schemaRefs>
    <ds:schemaRef ds:uri="http://schemas.microsoft.com/sharepoint/v3/contenttype/forms"/>
  </ds:schemaRefs>
</ds:datastoreItem>
</file>

<file path=customXml/itemProps3.xml><?xml version="1.0" encoding="utf-8"?>
<ds:datastoreItem xmlns:ds="http://schemas.openxmlformats.org/officeDocument/2006/customXml" ds:itemID="{E2732242-21DC-436C-B760-E492AC8E7D9F}">
  <ds:schemaRefs>
    <ds:schemaRef ds:uri="http://purl.org/dc/terms/"/>
    <ds:schemaRef ds:uri="947b21cd-4129-4b0f-8f05-4520d1faf544"/>
    <ds:schemaRef ds:uri="8234a2bc-a965-4db7-a609-b7f31165cdf1"/>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73fb875a-8af9-4255-b008-0995492d31cd"/>
    <ds:schemaRef ds:uri="http://purl.org/dc/dcmitype/"/>
  </ds:schemaRefs>
</ds:datastoreItem>
</file>

<file path=customXml/itemProps4.xml><?xml version="1.0" encoding="utf-8"?>
<ds:datastoreItem xmlns:ds="http://schemas.openxmlformats.org/officeDocument/2006/customXml" ds:itemID="{0E9E04C5-122D-4FD1-A7CB-727CFF1D443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dropdowns</vt:lpstr>
      <vt:lpstr>Menu Worksheet Instructions</vt:lpstr>
      <vt:lpstr>SFA Notes</vt:lpstr>
      <vt:lpstr>All Meals</vt:lpstr>
      <vt:lpstr>Vegetable Subgroups</vt:lpstr>
      <vt:lpstr>Optional VegBar</vt:lpstr>
      <vt:lpstr>Monday</vt:lpstr>
      <vt:lpstr>Tuesday</vt:lpstr>
      <vt:lpstr>Wednesday</vt:lpstr>
      <vt:lpstr>Thursday</vt:lpstr>
      <vt:lpstr>Friday</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2023-06-29T21:09:53Z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TAJ556MMHHRD-1196466982-1741</vt:lpwstr>
  </property>
  <property fmtid="{D5CDD505-2E9C-101B-9397-08002B2CF9AE}" pid="4" name="_dlc_DocIdItemGuid">
    <vt:lpwstr>9c7f93e7-1c73-43f7-975a-af5fefb0474d</vt:lpwstr>
  </property>
  <property fmtid="{D5CDD505-2E9C-101B-9397-08002B2CF9AE}" pid="5" name="_dlc_DocIdUrl">
    <vt:lpwstr>https://fncspro.usda.net/collaboration/pmos/_layouts/15/DocIdRedir.aspx?ID=TAJ556MMHHRD-1196466982-1741, TAJ556MMHHRD-1196466982-1741</vt:lpwstr>
  </property>
  <property fmtid="{D5CDD505-2E9C-101B-9397-08002B2CF9AE}" pid="6" name="MediaServiceImageTags">
    <vt:lpwstr/>
  </property>
</Properties>
</file>