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drawings/drawing8.xml" ContentType="application/vnd.openxmlformats-officedocument.drawing+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drawings/drawing9.xml" ContentType="application/vnd.openxmlformats-officedocument.drawing+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updateLinks="neve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5 day lunch/Ready for Final Review/"/>
    </mc:Choice>
  </mc:AlternateContent>
  <xr:revisionPtr revIDLastSave="250" documentId="13_ncr:40009_{27B2B8DE-0C44-41B9-A6DA-DA2D61FBDA34}" xr6:coauthVersionLast="47" xr6:coauthVersionMax="47" xr10:uidLastSave="{9D33190F-CCF2-41A3-B63B-2381BB3949B7}"/>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Monday" sheetId="3" r:id="rId7"/>
    <sheet name="Tuesday" sheetId="40" r:id="rId8"/>
    <sheet name="Wednesday" sheetId="41" r:id="rId9"/>
    <sheet name="Thursday" sheetId="42" r:id="rId10"/>
    <sheet name="Friday" sheetId="43" r:id="rId11"/>
    <sheet name="Weekly Report" sheetId="8" r:id="rId12"/>
    <sheet name="Weekly Menu" sheetId="13" state="hidden" r:id="rId13"/>
    <sheet name="Monday (2)" sheetId="11" state="hidden" r:id="rId14"/>
    <sheet name="Nutrient Instructions" sheetId="38" r:id="rId15"/>
    <sheet name="Simplified Nutrient Assessment" sheetId="45" r:id="rId16"/>
  </sheets>
  <externalReferences>
    <externalReference r:id="rId17"/>
    <externalReference r:id="rId18"/>
  </externalReferences>
  <definedNames>
    <definedName name="BEANS" localSheetId="15">'[1]Vegetable Subgroups'!$C$4:$C$50</definedName>
    <definedName name="BEANS">'Vegetable Subgroups'!$C$4:$C$50</definedName>
    <definedName name="Cups" localSheetId="15">[1]dropdowns!$A$1:$A$17</definedName>
    <definedName name="Cups">dropdowns!$A$1:$A$17</definedName>
    <definedName name="cups1" localSheetId="15">[2]dropdowns!$D$1:$D$25</definedName>
    <definedName name="cups1">dropdowns!$D$1:$D$25</definedName>
    <definedName name="grains">dropdowns!$F$1:$F$3</definedName>
    <definedName name="GREEN" localSheetId="15">'[1]Vegetable Subgroups'!$A$4:$A$50</definedName>
    <definedName name="GREEN">'Vegetable Subgroups'!$A$4:$A$50</definedName>
    <definedName name="math">dropdowns!$I$1:$I$5</definedName>
    <definedName name="meals" localSheetId="15">'[1]All Meals'!$C$12:$C$61</definedName>
    <definedName name="meals">'All Meals'!$C$12:$C$61</definedName>
    <definedName name="Milk">dropdowns!$C$1:$C$9</definedName>
    <definedName name="OTHER" localSheetId="15">'[1]Vegetable Subgroups'!$E$4:$E$50</definedName>
    <definedName name="OTHER">'Vegetable Subgroups'!$E$4:$E$50</definedName>
    <definedName name="_xlnm.Print_Area" localSheetId="14">'Nutrient Instructions'!$A$1:$A$126</definedName>
    <definedName name="RED" localSheetId="15">'[1]Vegetable Subgroups'!$B$4:$B$50</definedName>
    <definedName name="RED">'Vegetable Subgroups'!$B$4:$B$50</definedName>
    <definedName name="SIZES">dropdowns!$D$1:$D$25</definedName>
    <definedName name="STARCHY" localSheetId="15">'[1]Vegetable Subgroups'!$D$4:$D$50</definedName>
    <definedName name="STARCHY">'Vegetable Subgroups'!$D$4:$D$50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8" l="1"/>
  <c r="T5" i="8"/>
  <c r="Z5" i="43" l="1"/>
  <c r="F33" i="8"/>
  <c r="Z5" i="42"/>
  <c r="E33" i="8"/>
  <c r="Z5" i="41"/>
  <c r="D33" i="8"/>
  <c r="Z5" i="40"/>
  <c r="C33" i="8"/>
  <c r="Z5" i="3"/>
  <c r="AT9" i="45"/>
  <c r="AT10" i="45"/>
  <c r="AT11" i="45"/>
  <c r="AT12" i="45"/>
  <c r="AT8" i="45"/>
  <c r="AU13" i="45"/>
  <c r="AL9" i="45"/>
  <c r="AL8" i="45"/>
  <c r="L83" i="45"/>
  <c r="L80" i="45"/>
  <c r="L79" i="45"/>
  <c r="L78" i="45"/>
  <c r="L77" i="45"/>
  <c r="AB67" i="45"/>
  <c r="Z67" i="45"/>
  <c r="Y67" i="45"/>
  <c r="S67" i="45"/>
  <c r="E64" i="45"/>
  <c r="D64" i="45"/>
  <c r="C64" i="45"/>
  <c r="AE56" i="45"/>
  <c r="AD56" i="45"/>
  <c r="AC56" i="45"/>
  <c r="V56" i="45"/>
  <c r="U56" i="45"/>
  <c r="T56" i="45"/>
  <c r="N56" i="45"/>
  <c r="E56" i="45"/>
  <c r="D56" i="45"/>
  <c r="C56" i="45"/>
  <c r="AE55" i="45"/>
  <c r="AD55" i="45"/>
  <c r="AC55" i="45"/>
  <c r="V55" i="45"/>
  <c r="U55" i="45"/>
  <c r="T55" i="45"/>
  <c r="N55" i="45"/>
  <c r="AE54" i="45"/>
  <c r="AD54" i="45"/>
  <c r="AC54" i="45"/>
  <c r="V54" i="45"/>
  <c r="U54" i="45"/>
  <c r="T54" i="45"/>
  <c r="N54" i="45"/>
  <c r="AE53" i="45"/>
  <c r="AD53" i="45"/>
  <c r="AC53" i="45"/>
  <c r="V53" i="45"/>
  <c r="U53" i="45"/>
  <c r="T53" i="45"/>
  <c r="N53" i="45"/>
  <c r="AE52" i="45"/>
  <c r="AD52" i="45"/>
  <c r="AC52" i="45"/>
  <c r="V52" i="45"/>
  <c r="U52" i="45"/>
  <c r="T52" i="45"/>
  <c r="N52" i="45"/>
  <c r="AE51" i="45"/>
  <c r="AD51" i="45"/>
  <c r="AC51" i="45"/>
  <c r="V51" i="45"/>
  <c r="U51" i="45"/>
  <c r="T51" i="45"/>
  <c r="N51" i="45"/>
  <c r="AE50" i="45"/>
  <c r="AD50" i="45"/>
  <c r="AC50" i="45"/>
  <c r="V50" i="45"/>
  <c r="U50" i="45"/>
  <c r="T50" i="45"/>
  <c r="N50" i="45"/>
  <c r="AE49" i="45"/>
  <c r="AD49" i="45"/>
  <c r="AC49" i="45"/>
  <c r="V49" i="45"/>
  <c r="U49" i="45"/>
  <c r="T49" i="45"/>
  <c r="N49" i="45"/>
  <c r="AE48" i="45"/>
  <c r="AD48" i="45"/>
  <c r="AC48" i="45"/>
  <c r="V48" i="45"/>
  <c r="U48" i="45"/>
  <c r="T48" i="45"/>
  <c r="N48" i="45"/>
  <c r="E48" i="45"/>
  <c r="D48" i="45"/>
  <c r="C48" i="45"/>
  <c r="AE47" i="45"/>
  <c r="AD47" i="45"/>
  <c r="AC47" i="45"/>
  <c r="V47" i="45"/>
  <c r="U47" i="45"/>
  <c r="T47" i="45"/>
  <c r="N47" i="45"/>
  <c r="AE46" i="45"/>
  <c r="AD46" i="45"/>
  <c r="AC46" i="45"/>
  <c r="V46" i="45"/>
  <c r="U46" i="45"/>
  <c r="T46" i="45"/>
  <c r="N46" i="45"/>
  <c r="AE45" i="45"/>
  <c r="AD45" i="45"/>
  <c r="AC45" i="45"/>
  <c r="V45" i="45"/>
  <c r="U45" i="45"/>
  <c r="T45" i="45"/>
  <c r="N45" i="45"/>
  <c r="AE44" i="45"/>
  <c r="AD44" i="45"/>
  <c r="AC44" i="45"/>
  <c r="V44" i="45"/>
  <c r="U44" i="45"/>
  <c r="T44" i="45"/>
  <c r="N44" i="45"/>
  <c r="AE43" i="45"/>
  <c r="AD43" i="45"/>
  <c r="AC43" i="45"/>
  <c r="V43" i="45"/>
  <c r="U43" i="45"/>
  <c r="T43" i="45"/>
  <c r="N43" i="45"/>
  <c r="AE42" i="45"/>
  <c r="AD42" i="45"/>
  <c r="AC42" i="45"/>
  <c r="V42" i="45"/>
  <c r="U42" i="45"/>
  <c r="T42" i="45"/>
  <c r="N42" i="45"/>
  <c r="AE41" i="45"/>
  <c r="AD41" i="45"/>
  <c r="AC41" i="45"/>
  <c r="V41" i="45"/>
  <c r="U41" i="45"/>
  <c r="T41" i="45"/>
  <c r="N41" i="45"/>
  <c r="AE40" i="45"/>
  <c r="AD40" i="45"/>
  <c r="AC40" i="45"/>
  <c r="V40" i="45"/>
  <c r="U40" i="45"/>
  <c r="T40" i="45"/>
  <c r="N40" i="45"/>
  <c r="H40" i="45"/>
  <c r="F40" i="45"/>
  <c r="E40" i="45"/>
  <c r="D40" i="45"/>
  <c r="C40" i="45"/>
  <c r="AE39" i="45"/>
  <c r="AD39" i="45"/>
  <c r="AC39" i="45"/>
  <c r="V39" i="45"/>
  <c r="U39" i="45"/>
  <c r="T39" i="45"/>
  <c r="N39" i="45"/>
  <c r="AE38" i="45"/>
  <c r="AD38" i="45"/>
  <c r="AC38" i="45"/>
  <c r="V38" i="45"/>
  <c r="U38" i="45"/>
  <c r="T38" i="45"/>
  <c r="N38" i="45"/>
  <c r="AE37" i="45"/>
  <c r="AD37" i="45"/>
  <c r="AC37" i="45"/>
  <c r="V37" i="45"/>
  <c r="U37" i="45"/>
  <c r="T37" i="45"/>
  <c r="N37" i="45"/>
  <c r="AE36" i="45"/>
  <c r="AD36" i="45"/>
  <c r="AC36" i="45"/>
  <c r="V36" i="45"/>
  <c r="U36" i="45"/>
  <c r="T36" i="45"/>
  <c r="N36" i="45"/>
  <c r="AE35" i="45"/>
  <c r="AD35" i="45"/>
  <c r="AC35" i="45"/>
  <c r="V35" i="45"/>
  <c r="U35" i="45"/>
  <c r="T35" i="45"/>
  <c r="N35" i="45"/>
  <c r="AE34" i="45"/>
  <c r="AD34" i="45"/>
  <c r="AC34" i="45"/>
  <c r="V34" i="45"/>
  <c r="U34" i="45"/>
  <c r="T34" i="45"/>
  <c r="N34" i="45"/>
  <c r="AE33" i="45"/>
  <c r="AD33" i="45"/>
  <c r="AC33" i="45"/>
  <c r="V33" i="45"/>
  <c r="U33" i="45"/>
  <c r="T33" i="45"/>
  <c r="N33" i="45"/>
  <c r="AE32" i="45"/>
  <c r="AD32" i="45"/>
  <c r="AC32" i="45"/>
  <c r="V32" i="45"/>
  <c r="U32" i="45"/>
  <c r="T32" i="45"/>
  <c r="N32" i="45"/>
  <c r="E32" i="45"/>
  <c r="D32" i="45"/>
  <c r="C32" i="45"/>
  <c r="AE31" i="45"/>
  <c r="AD31" i="45"/>
  <c r="AC31" i="45"/>
  <c r="V31" i="45"/>
  <c r="U31" i="45"/>
  <c r="T31" i="45"/>
  <c r="N31" i="45"/>
  <c r="AE30" i="45"/>
  <c r="AD30" i="45"/>
  <c r="AC30" i="45"/>
  <c r="V30" i="45"/>
  <c r="U30" i="45"/>
  <c r="T30" i="45"/>
  <c r="N30" i="45"/>
  <c r="AE29" i="45"/>
  <c r="AD29" i="45"/>
  <c r="AC29" i="45"/>
  <c r="V29" i="45"/>
  <c r="U29" i="45"/>
  <c r="T29" i="45"/>
  <c r="N29" i="45"/>
  <c r="AE28" i="45"/>
  <c r="AD28" i="45"/>
  <c r="AC28" i="45"/>
  <c r="V28" i="45"/>
  <c r="U28" i="45"/>
  <c r="T28" i="45"/>
  <c r="N28" i="45"/>
  <c r="AE27" i="45"/>
  <c r="AD27" i="45"/>
  <c r="AC27" i="45"/>
  <c r="V27" i="45"/>
  <c r="U27" i="45"/>
  <c r="T27" i="45"/>
  <c r="N27" i="45"/>
  <c r="AE26" i="45"/>
  <c r="AD26" i="45"/>
  <c r="AC26" i="45"/>
  <c r="V26" i="45"/>
  <c r="U26" i="45"/>
  <c r="T26" i="45"/>
  <c r="N26" i="45"/>
  <c r="AE25" i="45"/>
  <c r="AD25" i="45"/>
  <c r="AC25" i="45"/>
  <c r="V25" i="45"/>
  <c r="U25" i="45"/>
  <c r="T25" i="45"/>
  <c r="N25" i="45"/>
  <c r="AE24" i="45"/>
  <c r="AD24" i="45"/>
  <c r="AC24" i="45"/>
  <c r="V24" i="45"/>
  <c r="U24" i="45"/>
  <c r="T24" i="45"/>
  <c r="N24" i="45"/>
  <c r="AE23" i="45"/>
  <c r="AD23" i="45"/>
  <c r="AC23" i="45"/>
  <c r="V23" i="45"/>
  <c r="U23" i="45"/>
  <c r="T23" i="45"/>
  <c r="N23" i="45"/>
  <c r="AE22" i="45"/>
  <c r="AD22" i="45"/>
  <c r="AC22" i="45"/>
  <c r="V22" i="45"/>
  <c r="U22" i="45"/>
  <c r="T22" i="45"/>
  <c r="N22" i="45"/>
  <c r="E22" i="45"/>
  <c r="D22" i="45"/>
  <c r="C22" i="45"/>
  <c r="AE21" i="45"/>
  <c r="AD21" i="45"/>
  <c r="AC21" i="45"/>
  <c r="V21" i="45"/>
  <c r="U21" i="45"/>
  <c r="T21" i="45"/>
  <c r="N21" i="45"/>
  <c r="AE20" i="45"/>
  <c r="AD20" i="45"/>
  <c r="AC20" i="45"/>
  <c r="V20" i="45"/>
  <c r="U20" i="45"/>
  <c r="T20" i="45"/>
  <c r="N20" i="45"/>
  <c r="AM19" i="45"/>
  <c r="AE19" i="45"/>
  <c r="AD19" i="45"/>
  <c r="AC19" i="45"/>
  <c r="V19" i="45"/>
  <c r="U19" i="45"/>
  <c r="T19" i="45"/>
  <c r="N19" i="45"/>
  <c r="AU18" i="45"/>
  <c r="AE18" i="45"/>
  <c r="AD18" i="45"/>
  <c r="AC18" i="45"/>
  <c r="V18" i="45"/>
  <c r="U18" i="45"/>
  <c r="T18" i="45"/>
  <c r="N18" i="45"/>
  <c r="AE17" i="45"/>
  <c r="AD17" i="45"/>
  <c r="AC17" i="45"/>
  <c r="V17" i="45"/>
  <c r="U17" i="45"/>
  <c r="T17" i="45"/>
  <c r="N17" i="45"/>
  <c r="AE16" i="45"/>
  <c r="AD16" i="45"/>
  <c r="AC16" i="45"/>
  <c r="V16" i="45"/>
  <c r="U16" i="45"/>
  <c r="T16" i="45"/>
  <c r="N16" i="45"/>
  <c r="F16" i="45"/>
  <c r="K16" i="45"/>
  <c r="K20" i="45"/>
  <c r="AE15" i="45"/>
  <c r="AD15" i="45"/>
  <c r="AC15" i="45"/>
  <c r="V15" i="45"/>
  <c r="U15" i="45"/>
  <c r="T15" i="45"/>
  <c r="N15" i="45"/>
  <c r="AE14" i="45"/>
  <c r="AD14" i="45"/>
  <c r="AC14" i="45"/>
  <c r="V14" i="45"/>
  <c r="U14" i="45"/>
  <c r="T14" i="45"/>
  <c r="N14" i="45"/>
  <c r="H14" i="45"/>
  <c r="E14" i="45"/>
  <c r="D14" i="45"/>
  <c r="C14" i="45"/>
  <c r="I14" i="45"/>
  <c r="AE13" i="45"/>
  <c r="AD13" i="45"/>
  <c r="AC13" i="45"/>
  <c r="V13" i="45"/>
  <c r="U13" i="45"/>
  <c r="T13" i="45"/>
  <c r="N13" i="45"/>
  <c r="AE12" i="45"/>
  <c r="AD12" i="45"/>
  <c r="AC12" i="45"/>
  <c r="V12" i="45"/>
  <c r="U12" i="45"/>
  <c r="T12" i="45"/>
  <c r="N12" i="45"/>
  <c r="AE11" i="45"/>
  <c r="AD11" i="45"/>
  <c r="AC11" i="45"/>
  <c r="V11" i="45"/>
  <c r="U11" i="45"/>
  <c r="T11" i="45"/>
  <c r="N11" i="45"/>
  <c r="AE10" i="45"/>
  <c r="AD10" i="45"/>
  <c r="AC10" i="45"/>
  <c r="V10" i="45"/>
  <c r="U10" i="45"/>
  <c r="T10" i="45"/>
  <c r="N10" i="45"/>
  <c r="AE9" i="45"/>
  <c r="AD9" i="45"/>
  <c r="AC9" i="45"/>
  <c r="V9" i="45"/>
  <c r="R72" i="45"/>
  <c r="S72" i="45"/>
  <c r="U9" i="45"/>
  <c r="T9" i="45"/>
  <c r="N9" i="45"/>
  <c r="AE8" i="45"/>
  <c r="AD8" i="45"/>
  <c r="Z70" i="45" s="1"/>
  <c r="Z72" i="45" s="1"/>
  <c r="AC8" i="45"/>
  <c r="Y70" i="45"/>
  <c r="Y72" i="45" s="1"/>
  <c r="V8" i="45"/>
  <c r="U8" i="45"/>
  <c r="T8" i="45"/>
  <c r="P70" i="45"/>
  <c r="P72" i="45"/>
  <c r="N8" i="45"/>
  <c r="N7" i="45"/>
  <c r="AJ16" i="39"/>
  <c r="AB20" i="40"/>
  <c r="AB20" i="41"/>
  <c r="AB20" i="42"/>
  <c r="AB20" i="3"/>
  <c r="AB20" i="43"/>
  <c r="Y22" i="3"/>
  <c r="Z17" i="1"/>
  <c r="B10" i="40"/>
  <c r="B11" i="40"/>
  <c r="N11" i="40"/>
  <c r="B12" i="40"/>
  <c r="B13" i="40"/>
  <c r="B14" i="40"/>
  <c r="Q14" i="40"/>
  <c r="B15" i="40"/>
  <c r="B16" i="40"/>
  <c r="B17" i="40"/>
  <c r="H17" i="40"/>
  <c r="B18" i="40"/>
  <c r="J18" i="40"/>
  <c r="B19" i="40"/>
  <c r="B20" i="40"/>
  <c r="O20" i="40"/>
  <c r="B21" i="40"/>
  <c r="B22" i="40"/>
  <c r="B23" i="40"/>
  <c r="E23" i="40"/>
  <c r="B24" i="40"/>
  <c r="G24" i="40"/>
  <c r="B25" i="40"/>
  <c r="M25" i="40"/>
  <c r="B26" i="40"/>
  <c r="B10" i="41"/>
  <c r="B11" i="41"/>
  <c r="O11" i="41"/>
  <c r="B12" i="41"/>
  <c r="B13" i="41"/>
  <c r="O13" i="41"/>
  <c r="B14" i="41"/>
  <c r="G14" i="41"/>
  <c r="B15" i="41"/>
  <c r="B16" i="41"/>
  <c r="B17" i="41"/>
  <c r="B18" i="41"/>
  <c r="E18" i="41"/>
  <c r="B19" i="41"/>
  <c r="B20" i="41"/>
  <c r="L20" i="41"/>
  <c r="B21" i="41"/>
  <c r="B22" i="41"/>
  <c r="Q22" i="41"/>
  <c r="B23" i="41"/>
  <c r="B24" i="41"/>
  <c r="B25" i="41"/>
  <c r="L25" i="41"/>
  <c r="B26" i="41"/>
  <c r="B10" i="42"/>
  <c r="B11" i="42"/>
  <c r="E11" i="42"/>
  <c r="B12" i="42"/>
  <c r="R12" i="42"/>
  <c r="B13" i="42"/>
  <c r="I13" i="42"/>
  <c r="B14" i="42"/>
  <c r="B15" i="42"/>
  <c r="B16" i="42"/>
  <c r="B17" i="42"/>
  <c r="B18" i="42"/>
  <c r="B19" i="42"/>
  <c r="B20" i="42"/>
  <c r="F20" i="42"/>
  <c r="B21" i="42"/>
  <c r="B22" i="42"/>
  <c r="Q22" i="42"/>
  <c r="B23" i="42"/>
  <c r="B24" i="42"/>
  <c r="B25" i="42"/>
  <c r="O25" i="42"/>
  <c r="B26" i="42"/>
  <c r="J26" i="42"/>
  <c r="B10" i="43"/>
  <c r="M10" i="43"/>
  <c r="B11" i="43"/>
  <c r="O11" i="43"/>
  <c r="B12" i="43"/>
  <c r="E12" i="43"/>
  <c r="B13" i="43"/>
  <c r="M13" i="43"/>
  <c r="B14" i="43"/>
  <c r="B15" i="43"/>
  <c r="M15" i="43"/>
  <c r="B16" i="43"/>
  <c r="B17" i="43"/>
  <c r="B18" i="43"/>
  <c r="E18" i="43"/>
  <c r="B19" i="43"/>
  <c r="N19" i="43"/>
  <c r="B20" i="43"/>
  <c r="L20" i="43"/>
  <c r="B21" i="43"/>
  <c r="Q21" i="43"/>
  <c r="B22" i="43"/>
  <c r="B23" i="43"/>
  <c r="B24" i="43"/>
  <c r="H24" i="43"/>
  <c r="B25" i="43"/>
  <c r="B26" i="43"/>
  <c r="B10" i="3"/>
  <c r="Q10" i="3"/>
  <c r="B11" i="3"/>
  <c r="B12" i="3"/>
  <c r="B13" i="3"/>
  <c r="K13" i="3"/>
  <c r="B14" i="3"/>
  <c r="G14" i="3"/>
  <c r="B15" i="3"/>
  <c r="B16" i="3"/>
  <c r="I16" i="3"/>
  <c r="B17" i="3"/>
  <c r="B18" i="3"/>
  <c r="K18" i="3"/>
  <c r="B19" i="3"/>
  <c r="L19" i="3"/>
  <c r="B20" i="3"/>
  <c r="K20" i="3"/>
  <c r="B21" i="3"/>
  <c r="B22" i="3"/>
  <c r="B23" i="3"/>
  <c r="I23" i="3"/>
  <c r="B24" i="3"/>
  <c r="B25" i="3"/>
  <c r="B26" i="3"/>
  <c r="O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2"/>
  <c r="AN9" i="43"/>
  <c r="AN9" i="40"/>
  <c r="AN9" i="3"/>
  <c r="N5" i="39"/>
  <c r="AI7" i="39"/>
  <c r="AI8" i="39"/>
  <c r="AI9" i="39"/>
  <c r="AI10" i="39"/>
  <c r="AJ11" i="39"/>
  <c r="AI6" i="39"/>
  <c r="Y8" i="1"/>
  <c r="Y9" i="1"/>
  <c r="Y10" i="1"/>
  <c r="Y11" i="1"/>
  <c r="Y22" i="43"/>
  <c r="BB19" i="43"/>
  <c r="BE19" i="43"/>
  <c r="AV19" i="43"/>
  <c r="AY19" i="43"/>
  <c r="AP19" i="43"/>
  <c r="AS19" i="43"/>
  <c r="AJ19" i="43"/>
  <c r="AM19" i="43"/>
  <c r="AD19" i="43"/>
  <c r="AG19" i="43"/>
  <c r="BB18" i="43"/>
  <c r="BE18" i="43"/>
  <c r="AV18" i="43"/>
  <c r="AY18" i="43"/>
  <c r="AP18" i="43"/>
  <c r="AS18" i="43"/>
  <c r="AJ18" i="43"/>
  <c r="AM18" i="43"/>
  <c r="AD18" i="43"/>
  <c r="AG18" i="43"/>
  <c r="BB17" i="43"/>
  <c r="BE17" i="43"/>
  <c r="AV17" i="43"/>
  <c r="AY17" i="43"/>
  <c r="AP17" i="43"/>
  <c r="AS17" i="43"/>
  <c r="AJ17" i="43"/>
  <c r="AM17" i="43"/>
  <c r="AD17" i="43"/>
  <c r="AG17" i="43"/>
  <c r="X17" i="43"/>
  <c r="BB16" i="43"/>
  <c r="BE16" i="43"/>
  <c r="AV16" i="43"/>
  <c r="AY16" i="43"/>
  <c r="AP16" i="43"/>
  <c r="AS16" i="43"/>
  <c r="AJ16" i="43"/>
  <c r="AM16" i="43"/>
  <c r="AD16" i="43"/>
  <c r="AG16" i="43"/>
  <c r="X16" i="43"/>
  <c r="BB15" i="43"/>
  <c r="BE15" i="43"/>
  <c r="AV15" i="43"/>
  <c r="AY15" i="43"/>
  <c r="AP15" i="43"/>
  <c r="AS15" i="43"/>
  <c r="AJ15" i="43"/>
  <c r="AM15" i="43"/>
  <c r="AD15" i="43"/>
  <c r="AG15" i="43"/>
  <c r="X15" i="43"/>
  <c r="BB14" i="43"/>
  <c r="BE14" i="43"/>
  <c r="AV14" i="43"/>
  <c r="AY14" i="43"/>
  <c r="AP14" i="43"/>
  <c r="AS14" i="43"/>
  <c r="AJ14" i="43"/>
  <c r="AM14" i="43"/>
  <c r="AD14" i="43"/>
  <c r="AG14" i="43"/>
  <c r="X14" i="43"/>
  <c r="BB13" i="43"/>
  <c r="BE13" i="43"/>
  <c r="AV13" i="43"/>
  <c r="AY13" i="43"/>
  <c r="AP13" i="43"/>
  <c r="AS13" i="43"/>
  <c r="AJ13" i="43"/>
  <c r="AM13" i="43"/>
  <c r="AD13" i="43"/>
  <c r="AG13" i="43"/>
  <c r="X13" i="43"/>
  <c r="BB12" i="43"/>
  <c r="BE12" i="43"/>
  <c r="AV12" i="43"/>
  <c r="AY12" i="43"/>
  <c r="AP12" i="43"/>
  <c r="AS12" i="43"/>
  <c r="AJ12" i="43"/>
  <c r="AM12" i="43"/>
  <c r="AD12" i="43"/>
  <c r="AG12" i="43"/>
  <c r="BB11" i="43"/>
  <c r="BE11" i="43"/>
  <c r="AV11" i="43"/>
  <c r="AY11" i="43"/>
  <c r="AP11" i="43"/>
  <c r="AS11" i="43"/>
  <c r="AJ11" i="43"/>
  <c r="AM11" i="43"/>
  <c r="AD11" i="43"/>
  <c r="AG11" i="43"/>
  <c r="BB10" i="43"/>
  <c r="BE10" i="43"/>
  <c r="AV10" i="43"/>
  <c r="AY10" i="43"/>
  <c r="AP10" i="43"/>
  <c r="AS10" i="43"/>
  <c r="AJ10" i="43"/>
  <c r="AM10" i="43"/>
  <c r="AD10" i="43"/>
  <c r="AG10" i="43"/>
  <c r="AH9" i="43"/>
  <c r="AB9" i="43"/>
  <c r="Z9" i="43"/>
  <c r="F34" i="8"/>
  <c r="B9" i="43"/>
  <c r="I9" i="43"/>
  <c r="B8" i="43"/>
  <c r="I8" i="43"/>
  <c r="AY7" i="43"/>
  <c r="F16" i="8"/>
  <c r="AS7" i="43"/>
  <c r="F15" i="8"/>
  <c r="AM7" i="43"/>
  <c r="F14" i="8"/>
  <c r="AG7" i="43"/>
  <c r="F13" i="8"/>
  <c r="B7" i="43"/>
  <c r="J7" i="43"/>
  <c r="BE5" i="43"/>
  <c r="F17" i="8"/>
  <c r="Y22" i="42"/>
  <c r="BB19" i="42"/>
  <c r="BE19" i="42"/>
  <c r="AV19" i="42"/>
  <c r="AY19" i="42"/>
  <c r="AP19" i="42"/>
  <c r="AS19" i="42"/>
  <c r="AJ19" i="42"/>
  <c r="AM19" i="42"/>
  <c r="AD19" i="42"/>
  <c r="AG19" i="42"/>
  <c r="BB18" i="42"/>
  <c r="BE18" i="42"/>
  <c r="AV18" i="42"/>
  <c r="AY18" i="42"/>
  <c r="AP18" i="42"/>
  <c r="AS18" i="42"/>
  <c r="AJ18" i="42"/>
  <c r="AM18" i="42"/>
  <c r="AD18" i="42"/>
  <c r="AG18" i="42"/>
  <c r="BB17" i="42"/>
  <c r="BE17" i="42"/>
  <c r="AV17" i="42"/>
  <c r="AY17" i="42"/>
  <c r="AP17" i="42"/>
  <c r="AS17" i="42"/>
  <c r="AJ17" i="42"/>
  <c r="AM17" i="42"/>
  <c r="AD17" i="42"/>
  <c r="AG17" i="42"/>
  <c r="X17" i="42"/>
  <c r="BB16" i="42"/>
  <c r="BE16" i="42"/>
  <c r="AV16" i="42"/>
  <c r="AY16" i="42"/>
  <c r="AP16" i="42"/>
  <c r="AS16" i="42"/>
  <c r="AJ16" i="42"/>
  <c r="AM16" i="42"/>
  <c r="AD16" i="42"/>
  <c r="AG16" i="42"/>
  <c r="X16" i="42"/>
  <c r="BB15" i="42"/>
  <c r="BE15" i="42"/>
  <c r="AV15" i="42"/>
  <c r="AY15" i="42"/>
  <c r="AP15" i="42"/>
  <c r="AS15" i="42"/>
  <c r="AJ15" i="42"/>
  <c r="AM15" i="42"/>
  <c r="AD15" i="42"/>
  <c r="AG15" i="42"/>
  <c r="X15" i="42"/>
  <c r="BB14" i="42"/>
  <c r="BE14" i="42"/>
  <c r="AV14" i="42"/>
  <c r="AY14" i="42"/>
  <c r="AP14" i="42"/>
  <c r="AS14" i="42"/>
  <c r="AJ14" i="42"/>
  <c r="AM14" i="42"/>
  <c r="AD14" i="42"/>
  <c r="AG14" i="42"/>
  <c r="X14" i="42"/>
  <c r="BB13" i="42"/>
  <c r="BE13" i="42"/>
  <c r="AV13" i="42"/>
  <c r="AY13" i="42"/>
  <c r="AP13" i="42"/>
  <c r="AS13" i="42"/>
  <c r="AJ13" i="42"/>
  <c r="AM13" i="42"/>
  <c r="AD13" i="42"/>
  <c r="AG13" i="42"/>
  <c r="X13" i="42"/>
  <c r="Y18" i="42"/>
  <c r="BB12" i="42"/>
  <c r="BE12" i="42"/>
  <c r="AV12" i="42"/>
  <c r="AY12" i="42"/>
  <c r="AP12" i="42"/>
  <c r="AS12" i="42"/>
  <c r="AJ12" i="42"/>
  <c r="AM12" i="42"/>
  <c r="AD12" i="42"/>
  <c r="AG12" i="42"/>
  <c r="BB11" i="42"/>
  <c r="BE11" i="42"/>
  <c r="AV11" i="42"/>
  <c r="AY11" i="42"/>
  <c r="AP11" i="42"/>
  <c r="AS11" i="42"/>
  <c r="AJ11" i="42"/>
  <c r="AM11" i="42"/>
  <c r="AD11" i="42"/>
  <c r="AG11" i="42"/>
  <c r="BB10" i="42"/>
  <c r="BE10" i="42"/>
  <c r="AV10" i="42"/>
  <c r="AY10" i="42"/>
  <c r="AP10" i="42"/>
  <c r="AS10" i="42"/>
  <c r="AJ10" i="42"/>
  <c r="AM10" i="42"/>
  <c r="AD10" i="42"/>
  <c r="AG10" i="42"/>
  <c r="AH9" i="42"/>
  <c r="AB9" i="42"/>
  <c r="Z9" i="42"/>
  <c r="E34" i="8"/>
  <c r="B9" i="42"/>
  <c r="P9" i="42"/>
  <c r="B8" i="42"/>
  <c r="Q8" i="42"/>
  <c r="AY7" i="42"/>
  <c r="AS7" i="42"/>
  <c r="E15" i="8"/>
  <c r="G15" i="8"/>
  <c r="AM7" i="42"/>
  <c r="AG7" i="42"/>
  <c r="E13" i="8"/>
  <c r="B7" i="42"/>
  <c r="BE5" i="42"/>
  <c r="E17" i="8"/>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BB13" i="41"/>
  <c r="BE13" i="41"/>
  <c r="AV13" i="41"/>
  <c r="AY13" i="41"/>
  <c r="AP13" i="41"/>
  <c r="AS13" i="41"/>
  <c r="AJ13" i="41"/>
  <c r="AM13" i="41"/>
  <c r="AD13" i="41"/>
  <c r="AG13" i="41"/>
  <c r="X13"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H9" i="41"/>
  <c r="B8" i="41"/>
  <c r="AY7" i="41"/>
  <c r="D16" i="8"/>
  <c r="AS7" i="41"/>
  <c r="D15" i="8"/>
  <c r="AM7" i="41"/>
  <c r="D14" i="8"/>
  <c r="AG7" i="41"/>
  <c r="D13" i="8"/>
  <c r="B7" i="41"/>
  <c r="P7" i="41"/>
  <c r="BE5" i="41"/>
  <c r="D17"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BB13" i="40"/>
  <c r="BE13" i="40"/>
  <c r="AV13" i="40"/>
  <c r="AY13" i="40"/>
  <c r="AP13" i="40"/>
  <c r="AS13" i="40"/>
  <c r="AJ13" i="40"/>
  <c r="AM13" i="40"/>
  <c r="AD13" i="40"/>
  <c r="AG13" i="40"/>
  <c r="X13"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B8" i="40"/>
  <c r="N8" i="40"/>
  <c r="AY7" i="40"/>
  <c r="C16" i="8"/>
  <c r="AS7" i="40"/>
  <c r="C15" i="8"/>
  <c r="AM7" i="40"/>
  <c r="C14" i="8"/>
  <c r="AG7" i="40"/>
  <c r="C13" i="8"/>
  <c r="G13" i="8"/>
  <c r="I13" i="8"/>
  <c r="B7" i="40"/>
  <c r="G7" i="40"/>
  <c r="BE5" i="40"/>
  <c r="C17"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V8" i="39"/>
  <c r="Y8" i="39"/>
  <c r="P8" i="39"/>
  <c r="S8" i="39"/>
  <c r="S16" i="39"/>
  <c r="Q16" i="39"/>
  <c r="J8" i="39"/>
  <c r="M8" i="39"/>
  <c r="D8" i="39"/>
  <c r="G8" i="39"/>
  <c r="AB7" i="39"/>
  <c r="AE7" i="39"/>
  <c r="V7" i="39"/>
  <c r="Y7" i="39"/>
  <c r="P7" i="39"/>
  <c r="S7" i="39"/>
  <c r="J7" i="39"/>
  <c r="M7" i="39"/>
  <c r="D7" i="39"/>
  <c r="G7" i="39"/>
  <c r="AB6" i="39"/>
  <c r="AE6" i="39"/>
  <c r="AE16" i="39"/>
  <c r="AC16" i="39"/>
  <c r="V6" i="39"/>
  <c r="Y6" i="39"/>
  <c r="Y16" i="39"/>
  <c r="W16" i="39"/>
  <c r="P6" i="39"/>
  <c r="S6" i="39"/>
  <c r="J6" i="39"/>
  <c r="M6" i="39"/>
  <c r="D6" i="39"/>
  <c r="G6" i="39"/>
  <c r="H5" i="39"/>
  <c r="B5" i="39"/>
  <c r="AB9" i="3"/>
  <c r="AH9" i="3"/>
  <c r="J13" i="1"/>
  <c r="Y6" i="1"/>
  <c r="BE5" i="3"/>
  <c r="B17" i="8"/>
  <c r="AY7" i="3"/>
  <c r="B16" i="8"/>
  <c r="G16" i="8"/>
  <c r="AS7" i="3"/>
  <c r="AM7" i="3"/>
  <c r="B14" i="8"/>
  <c r="G14" i="8"/>
  <c r="I14" i="8"/>
  <c r="AG7" i="3"/>
  <c r="B13" i="8"/>
  <c r="X14" i="3"/>
  <c r="X15" i="3"/>
  <c r="Y18" i="3"/>
  <c r="X16" i="3"/>
  <c r="X17" i="3"/>
  <c r="X13" i="3"/>
  <c r="Z9" i="3"/>
  <c r="B34" i="8"/>
  <c r="B33"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B9" i="3"/>
  <c r="B7" i="3"/>
  <c r="N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J17" i="1"/>
  <c r="J18" i="1"/>
  <c r="F8" i="45"/>
  <c r="K7" i="45"/>
  <c r="K11" i="45"/>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R19" i="40"/>
  <c r="B15" i="8"/>
  <c r="Q21" i="3"/>
  <c r="N15" i="40"/>
  <c r="Q24" i="3"/>
  <c r="J15" i="40"/>
  <c r="F13" i="41"/>
  <c r="K17" i="3"/>
  <c r="L21" i="3"/>
  <c r="N14" i="40"/>
  <c r="O23" i="42"/>
  <c r="P26" i="3"/>
  <c r="O11" i="3"/>
  <c r="R11" i="3"/>
  <c r="G15" i="42"/>
  <c r="G20" i="43"/>
  <c r="K7" i="42"/>
  <c r="L7" i="42"/>
  <c r="M16" i="41"/>
  <c r="P23" i="42"/>
  <c r="F15" i="42"/>
  <c r="G15" i="40"/>
  <c r="M23" i="42"/>
  <c r="H22" i="43"/>
  <c r="Q22" i="40"/>
  <c r="K8" i="41"/>
  <c r="P15" i="40"/>
  <c r="P26" i="41"/>
  <c r="R15" i="40"/>
  <c r="Q15" i="42"/>
  <c r="H15" i="40"/>
  <c r="J8" i="41"/>
  <c r="J20" i="3"/>
  <c r="K23" i="42"/>
  <c r="I13" i="41"/>
  <c r="K9" i="40"/>
  <c r="P9" i="40"/>
  <c r="E16" i="8"/>
  <c r="I19" i="42"/>
  <c r="P19" i="42"/>
  <c r="L21" i="40"/>
  <c r="N21" i="40"/>
  <c r="J21" i="40"/>
  <c r="F12" i="41"/>
  <c r="Q12" i="41"/>
  <c r="H12" i="41"/>
  <c r="H18" i="43"/>
  <c r="J18" i="43"/>
  <c r="P20" i="41"/>
  <c r="P11" i="42"/>
  <c r="G11" i="42"/>
  <c r="L11" i="42"/>
  <c r="F17" i="41"/>
  <c r="E17" i="41"/>
  <c r="F13" i="40"/>
  <c r="L12" i="41"/>
  <c r="M15" i="3"/>
  <c r="Q19" i="40"/>
  <c r="N12" i="3"/>
  <c r="O15" i="3"/>
  <c r="O20" i="3"/>
  <c r="Q20" i="3"/>
  <c r="O19" i="40"/>
  <c r="P24" i="3"/>
  <c r="F24" i="3"/>
  <c r="R16" i="3"/>
  <c r="F10" i="42"/>
  <c r="G19" i="41"/>
  <c r="I22" i="3"/>
  <c r="I23" i="43"/>
  <c r="N23" i="43"/>
  <c r="F23" i="43"/>
  <c r="G23" i="43"/>
  <c r="K23" i="43"/>
  <c r="J23" i="43"/>
  <c r="I20" i="3"/>
  <c r="G20" i="3"/>
  <c r="L20" i="3"/>
  <c r="R20" i="3"/>
  <c r="P24" i="40"/>
  <c r="L23" i="43"/>
  <c r="R23" i="43"/>
  <c r="K16" i="3"/>
  <c r="H23" i="43"/>
  <c r="G18" i="42"/>
  <c r="R15" i="43"/>
  <c r="N15" i="43"/>
  <c r="O17" i="41"/>
  <c r="I26" i="3"/>
  <c r="M26" i="3"/>
  <c r="M18" i="3"/>
  <c r="Q18" i="3"/>
  <c r="I18" i="3"/>
  <c r="P18" i="3"/>
  <c r="P10" i="3"/>
  <c r="I11" i="43"/>
  <c r="F21" i="41"/>
  <c r="L13" i="41"/>
  <c r="L22" i="40"/>
  <c r="R22" i="40"/>
  <c r="K22" i="40"/>
  <c r="H22" i="40"/>
  <c r="K10" i="42"/>
  <c r="Q10" i="42"/>
  <c r="O24" i="3"/>
  <c r="O16" i="3"/>
  <c r="G26" i="42"/>
  <c r="Q22" i="3"/>
  <c r="M23" i="43"/>
  <c r="Q16" i="40"/>
  <c r="L12" i="40"/>
  <c r="N7" i="42"/>
  <c r="O7" i="42"/>
  <c r="I7" i="42"/>
  <c r="G7" i="42"/>
  <c r="H7" i="42"/>
  <c r="E14" i="8"/>
  <c r="H8" i="3"/>
  <c r="P7" i="42"/>
  <c r="E7" i="42"/>
  <c r="F7" i="42"/>
  <c r="J10" i="40"/>
  <c r="P22" i="40"/>
  <c r="I22" i="40"/>
  <c r="H13" i="41"/>
  <c r="Q16" i="42"/>
  <c r="L16" i="42"/>
  <c r="N18" i="42"/>
  <c r="F21" i="43"/>
  <c r="G10" i="42"/>
  <c r="R10" i="42"/>
  <c r="K15" i="3"/>
  <c r="R25" i="3"/>
  <c r="Q26" i="43"/>
  <c r="N12" i="41"/>
  <c r="K12" i="41"/>
  <c r="O12" i="41"/>
  <c r="O21" i="40"/>
  <c r="E21" i="40"/>
  <c r="H21" i="40"/>
  <c r="N9" i="40"/>
  <c r="E13" i="41"/>
  <c r="P15" i="3"/>
  <c r="M22" i="40"/>
  <c r="Q7" i="42"/>
  <c r="R7" i="42"/>
  <c r="Q17" i="40"/>
  <c r="E16" i="41"/>
  <c r="K16" i="41"/>
  <c r="P21" i="3"/>
  <c r="P14" i="43"/>
  <c r="H10" i="40"/>
  <c r="G21" i="3"/>
  <c r="H9" i="40"/>
  <c r="R21" i="43"/>
  <c r="I12" i="41"/>
  <c r="Q21" i="40"/>
  <c r="K14" i="40"/>
  <c r="E22" i="40"/>
  <c r="J15" i="43"/>
  <c r="H21" i="43"/>
  <c r="E24" i="42"/>
  <c r="H10" i="42"/>
  <c r="R15" i="3"/>
  <c r="G12" i="41"/>
  <c r="N13" i="40"/>
  <c r="P12" i="41"/>
  <c r="K21" i="40"/>
  <c r="I21" i="40"/>
  <c r="Q16" i="41"/>
  <c r="P19" i="3"/>
  <c r="G22" i="40"/>
  <c r="K20" i="42"/>
  <c r="R22" i="43"/>
  <c r="O21" i="3"/>
  <c r="K22" i="43"/>
  <c r="N21" i="3"/>
  <c r="F22" i="41"/>
  <c r="N7" i="41"/>
  <c r="O7" i="41"/>
  <c r="J18" i="3"/>
  <c r="L18" i="3"/>
  <c r="F18" i="3"/>
  <c r="F20" i="3"/>
  <c r="N20" i="3"/>
  <c r="I19" i="41"/>
  <c r="I15" i="3"/>
  <c r="I11" i="42"/>
  <c r="F11" i="42"/>
  <c r="O25" i="3"/>
  <c r="E20" i="3"/>
  <c r="R23" i="42"/>
  <c r="J15" i="42"/>
  <c r="M15" i="42"/>
  <c r="N15" i="42"/>
  <c r="L15" i="42"/>
  <c r="I23" i="42"/>
  <c r="I11" i="3"/>
  <c r="H15" i="3"/>
  <c r="J11" i="42"/>
  <c r="H20" i="3"/>
  <c r="Q23" i="42"/>
  <c r="O19" i="42"/>
  <c r="I15" i="42"/>
  <c r="R11" i="42"/>
  <c r="E18" i="3"/>
  <c r="O18" i="3"/>
  <c r="L19" i="41"/>
  <c r="P20" i="3"/>
  <c r="M20" i="3"/>
  <c r="O22" i="3"/>
  <c r="E22" i="3"/>
  <c r="F8" i="42"/>
  <c r="Q15" i="3"/>
  <c r="O11" i="42"/>
  <c r="M11" i="42"/>
  <c r="Q11" i="42"/>
  <c r="G25" i="3"/>
  <c r="G19" i="42"/>
  <c r="O15" i="42"/>
  <c r="R15" i="42"/>
  <c r="N23" i="42"/>
  <c r="E11" i="3"/>
  <c r="G23" i="42"/>
  <c r="F23" i="42"/>
  <c r="H15" i="42"/>
  <c r="N7" i="43"/>
  <c r="O7" i="43"/>
  <c r="J9" i="40"/>
  <c r="R9" i="40"/>
  <c r="G9" i="40"/>
  <c r="E8" i="40"/>
  <c r="M25" i="3"/>
  <c r="N25" i="3"/>
  <c r="J14" i="3"/>
  <c r="F12" i="3"/>
  <c r="K12" i="3"/>
  <c r="H16" i="3"/>
  <c r="K7" i="40"/>
  <c r="L7" i="40"/>
  <c r="O8" i="43"/>
  <c r="I7" i="40"/>
  <c r="E16" i="3"/>
  <c r="Q7" i="40"/>
  <c r="H8" i="43"/>
  <c r="F25" i="3"/>
  <c r="L25" i="3"/>
  <c r="E25" i="3"/>
  <c r="P16" i="3"/>
  <c r="O12" i="3"/>
  <c r="E12" i="3"/>
  <c r="P7" i="40"/>
  <c r="J7" i="40"/>
  <c r="E7" i="40"/>
  <c r="F7" i="40"/>
  <c r="K25" i="3"/>
  <c r="M7" i="40"/>
  <c r="H25" i="3"/>
  <c r="M16" i="3"/>
  <c r="J12" i="3"/>
  <c r="M12" i="3"/>
  <c r="Q16" i="43"/>
  <c r="E16" i="43"/>
  <c r="K17" i="42"/>
  <c r="P17" i="42"/>
  <c r="K26" i="41"/>
  <c r="N26" i="41"/>
  <c r="R26" i="41"/>
  <c r="I18" i="41"/>
  <c r="Q10" i="41"/>
  <c r="E10" i="41"/>
  <c r="F10" i="41"/>
  <c r="K10" i="41"/>
  <c r="H19" i="40"/>
  <c r="I19" i="40"/>
  <c r="N19" i="40"/>
  <c r="L19" i="40"/>
  <c r="I15" i="40"/>
  <c r="Q15" i="40"/>
  <c r="F15" i="40"/>
  <c r="M15" i="40"/>
  <c r="L15" i="40"/>
  <c r="G21" i="43"/>
  <c r="M21" i="43"/>
  <c r="I21" i="43"/>
  <c r="E10" i="42"/>
  <c r="P10" i="42"/>
  <c r="J10" i="42"/>
  <c r="L16" i="40"/>
  <c r="M16" i="40"/>
  <c r="R16" i="40"/>
  <c r="O23" i="43"/>
  <c r="P23" i="43"/>
  <c r="E23" i="43"/>
  <c r="Q23" i="43"/>
  <c r="G20" i="42"/>
  <c r="G25" i="41"/>
  <c r="O22" i="40"/>
  <c r="N22" i="40"/>
  <c r="P10" i="40"/>
  <c r="N9" i="43"/>
  <c r="G9" i="43"/>
  <c r="H26" i="3"/>
  <c r="G19" i="40"/>
  <c r="P19" i="40"/>
  <c r="K23" i="40"/>
  <c r="I26" i="41"/>
  <c r="E15" i="40"/>
  <c r="I20" i="43"/>
  <c r="K20" i="43"/>
  <c r="O20" i="43"/>
  <c r="P19" i="41"/>
  <c r="Q19" i="41"/>
  <c r="F26" i="41"/>
  <c r="O17" i="42"/>
  <c r="M17" i="42"/>
  <c r="J21" i="43"/>
  <c r="O10" i="42"/>
  <c r="R19" i="41"/>
  <c r="I10" i="42"/>
  <c r="E25" i="43"/>
  <c r="G12" i="40"/>
  <c r="E17" i="43"/>
  <c r="Q11" i="41"/>
  <c r="F26" i="3"/>
  <c r="N26" i="3"/>
  <c r="I18" i="42"/>
  <c r="L18" i="42"/>
  <c r="K25" i="43"/>
  <c r="I24" i="40"/>
  <c r="H24" i="40"/>
  <c r="L10" i="42"/>
  <c r="M26" i="41"/>
  <c r="J19" i="40"/>
  <c r="K19" i="40"/>
  <c r="L8" i="40"/>
  <c r="O15" i="40"/>
  <c r="E19" i="40"/>
  <c r="P20" i="43"/>
  <c r="H16" i="40"/>
  <c r="H20" i="43"/>
  <c r="G10" i="41"/>
  <c r="Q26" i="3"/>
  <c r="J26" i="3"/>
  <c r="F20" i="43"/>
  <c r="M20" i="43"/>
  <c r="Q20" i="43"/>
  <c r="E20" i="43"/>
  <c r="F12" i="43"/>
  <c r="I14" i="41"/>
  <c r="H23" i="40"/>
  <c r="J8" i="40"/>
  <c r="O22" i="42"/>
  <c r="N11" i="41"/>
  <c r="O24" i="40"/>
  <c r="Q24" i="40"/>
  <c r="L24" i="40"/>
  <c r="F20" i="40"/>
  <c r="I12" i="40"/>
  <c r="R12" i="40"/>
  <c r="E9" i="40"/>
  <c r="I9" i="40"/>
  <c r="I18" i="43"/>
  <c r="N18" i="43"/>
  <c r="L18" i="43"/>
  <c r="I14" i="43"/>
  <c r="H23" i="42"/>
  <c r="E23" i="42"/>
  <c r="J23" i="42"/>
  <c r="L23" i="42"/>
  <c r="F19" i="42"/>
  <c r="P15" i="42"/>
  <c r="K15" i="42"/>
  <c r="E15" i="42"/>
  <c r="N11" i="42"/>
  <c r="K11" i="42"/>
  <c r="H11" i="42"/>
  <c r="J24" i="41"/>
  <c r="E24" i="41"/>
  <c r="K20" i="41"/>
  <c r="P16" i="41"/>
  <c r="H16" i="41"/>
  <c r="R16" i="41"/>
  <c r="R12" i="41"/>
  <c r="E12" i="41"/>
  <c r="M12" i="41"/>
  <c r="J12" i="41"/>
  <c r="M21" i="40"/>
  <c r="G21" i="40"/>
  <c r="M13" i="40"/>
  <c r="H13" i="40"/>
  <c r="G13" i="40"/>
  <c r="G26" i="3"/>
  <c r="E26" i="41"/>
  <c r="N10" i="41"/>
  <c r="Q18" i="41"/>
  <c r="M19" i="40"/>
  <c r="H26" i="41"/>
  <c r="N20" i="43"/>
  <c r="E26" i="3"/>
  <c r="F9" i="43"/>
  <c r="O9" i="43"/>
  <c r="P8" i="40"/>
  <c r="E19" i="41"/>
  <c r="G26" i="41"/>
  <c r="H17" i="42"/>
  <c r="M19" i="41"/>
  <c r="F17" i="43"/>
  <c r="M10" i="42"/>
  <c r="O21" i="43"/>
  <c r="R18" i="42"/>
  <c r="Q12" i="40"/>
  <c r="P16" i="40"/>
  <c r="H18" i="42"/>
  <c r="K26" i="3"/>
  <c r="R26" i="3"/>
  <c r="R11" i="41"/>
  <c r="G11" i="41"/>
  <c r="E18" i="42"/>
  <c r="Q25" i="43"/>
  <c r="K18" i="42"/>
  <c r="J18" i="42"/>
  <c r="E24" i="40"/>
  <c r="N21" i="43"/>
  <c r="N10" i="42"/>
  <c r="P10" i="41"/>
  <c r="F25" i="42"/>
  <c r="F19" i="40"/>
  <c r="I10" i="41"/>
  <c r="L26" i="41"/>
  <c r="I17" i="42"/>
  <c r="Q8" i="40"/>
  <c r="R8" i="40"/>
  <c r="R23" i="40"/>
  <c r="M8" i="40"/>
  <c r="P21" i="43"/>
  <c r="M22" i="41"/>
  <c r="F13" i="42"/>
  <c r="Q26" i="41"/>
  <c r="K15" i="40"/>
  <c r="J20" i="43"/>
  <c r="R20" i="43"/>
  <c r="F16" i="40"/>
  <c r="L26" i="3"/>
  <c r="Q23" i="40"/>
  <c r="J10" i="41"/>
  <c r="F14" i="42"/>
  <c r="R14" i="42"/>
  <c r="R23" i="41"/>
  <c r="H13" i="42"/>
  <c r="P9" i="43"/>
  <c r="L12" i="43"/>
  <c r="M12" i="43"/>
  <c r="I8" i="41"/>
  <c r="P8" i="41"/>
  <c r="G8" i="41"/>
  <c r="O8" i="41"/>
  <c r="E8" i="41"/>
  <c r="Q8" i="41"/>
  <c r="F8" i="41"/>
  <c r="H8" i="41"/>
  <c r="L8" i="42"/>
  <c r="K8" i="42"/>
  <c r="P8" i="42"/>
  <c r="R24" i="42"/>
  <c r="H24" i="42"/>
  <c r="F24" i="42"/>
  <c r="O24" i="42"/>
  <c r="I24" i="42"/>
  <c r="K24" i="42"/>
  <c r="M24" i="42"/>
  <c r="P24" i="42"/>
  <c r="H16" i="42"/>
  <c r="G16" i="42"/>
  <c r="M16" i="42"/>
  <c r="I16" i="42"/>
  <c r="E16" i="42"/>
  <c r="M25" i="41"/>
  <c r="E25" i="41"/>
  <c r="O25" i="41"/>
  <c r="P25" i="41"/>
  <c r="N17" i="41"/>
  <c r="J17" i="41"/>
  <c r="G17" i="41"/>
  <c r="L17" i="41"/>
  <c r="I17" i="41"/>
  <c r="E11" i="41"/>
  <c r="M11" i="41"/>
  <c r="L13" i="40"/>
  <c r="Q13" i="40"/>
  <c r="E13" i="40"/>
  <c r="P13" i="40"/>
  <c r="I13" i="40"/>
  <c r="R13" i="40"/>
  <c r="O13" i="40"/>
  <c r="J13" i="40"/>
  <c r="K13" i="40"/>
  <c r="R24" i="40"/>
  <c r="K20" i="40"/>
  <c r="G22" i="42"/>
  <c r="K9" i="43"/>
  <c r="Q18" i="43"/>
  <c r="N22" i="42"/>
  <c r="I12" i="43"/>
  <c r="R9" i="43"/>
  <c r="R22" i="42"/>
  <c r="G22" i="41"/>
  <c r="R21" i="41"/>
  <c r="I9" i="41"/>
  <c r="P16" i="42"/>
  <c r="F9" i="41"/>
  <c r="E23" i="3"/>
  <c r="L18" i="40"/>
  <c r="O16" i="42"/>
  <c r="J24" i="40"/>
  <c r="Q8" i="43"/>
  <c r="P8" i="43"/>
  <c r="K8" i="43"/>
  <c r="J25" i="3"/>
  <c r="I25" i="3"/>
  <c r="Q25" i="3"/>
  <c r="P25" i="3"/>
  <c r="H12" i="3"/>
  <c r="G12" i="3"/>
  <c r="I12" i="3"/>
  <c r="L12" i="3"/>
  <c r="Q12" i="3"/>
  <c r="K21" i="43"/>
  <c r="E21" i="43"/>
  <c r="L21" i="43"/>
  <c r="F14" i="43"/>
  <c r="N14" i="43"/>
  <c r="O14" i="43"/>
  <c r="Q14" i="43"/>
  <c r="L14" i="43"/>
  <c r="E14" i="43"/>
  <c r="G7" i="43"/>
  <c r="H7" i="43"/>
  <c r="E7" i="43"/>
  <c r="F7" i="43"/>
  <c r="K7" i="43"/>
  <c r="L7" i="43"/>
  <c r="I7" i="43"/>
  <c r="H10" i="3"/>
  <c r="N10" i="3"/>
  <c r="O10" i="3"/>
  <c r="L10" i="3"/>
  <c r="K10" i="3"/>
  <c r="J10" i="3"/>
  <c r="L16" i="3"/>
  <c r="G16" i="3"/>
  <c r="N11" i="43"/>
  <c r="M11" i="43"/>
  <c r="P11" i="43"/>
  <c r="F11" i="43"/>
  <c r="R11" i="43"/>
  <c r="Q11" i="43"/>
  <c r="G11" i="43"/>
  <c r="L17" i="40"/>
  <c r="J17" i="40"/>
  <c r="J22" i="42"/>
  <c r="O12" i="43"/>
  <c r="M9" i="43"/>
  <c r="M24" i="40"/>
  <c r="R13" i="42"/>
  <c r="J24" i="42"/>
  <c r="J16" i="3"/>
  <c r="P7" i="43"/>
  <c r="J17" i="3"/>
  <c r="K17" i="41"/>
  <c r="R25" i="41"/>
  <c r="R17" i="41"/>
  <c r="M9" i="41"/>
  <c r="H17" i="41"/>
  <c r="L11" i="43"/>
  <c r="E10" i="3"/>
  <c r="M17" i="41"/>
  <c r="M8" i="41"/>
  <c r="R8" i="41"/>
  <c r="J12" i="43"/>
  <c r="N8" i="41"/>
  <c r="O8" i="40"/>
  <c r="G8" i="40"/>
  <c r="M22" i="3"/>
  <c r="H22" i="3"/>
  <c r="P22" i="3"/>
  <c r="K22" i="3"/>
  <c r="N22" i="3"/>
  <c r="G22" i="3"/>
  <c r="R22" i="3"/>
  <c r="F22" i="3"/>
  <c r="E15" i="3"/>
  <c r="G15" i="3"/>
  <c r="L15" i="3"/>
  <c r="F15" i="3"/>
  <c r="N15" i="3"/>
  <c r="J15" i="3"/>
  <c r="H25" i="43"/>
  <c r="L25" i="43"/>
  <c r="R25" i="43"/>
  <c r="N25" i="43"/>
  <c r="G25" i="43"/>
  <c r="P25" i="43"/>
  <c r="P17" i="43"/>
  <c r="I17" i="43"/>
  <c r="K17" i="43"/>
  <c r="O17" i="43"/>
  <c r="J10" i="43"/>
  <c r="Q23" i="41"/>
  <c r="I23" i="41"/>
  <c r="G23" i="41"/>
  <c r="K23" i="41"/>
  <c r="H23" i="41"/>
  <c r="G18" i="40"/>
  <c r="K22" i="42"/>
  <c r="Q23" i="3"/>
  <c r="O23" i="3"/>
  <c r="P23" i="3"/>
  <c r="P11" i="40"/>
  <c r="L22" i="42"/>
  <c r="J9" i="43"/>
  <c r="G19" i="43"/>
  <c r="Q18" i="40"/>
  <c r="M26" i="43"/>
  <c r="O26" i="43"/>
  <c r="M20" i="42"/>
  <c r="E20" i="42"/>
  <c r="J23" i="41"/>
  <c r="N24" i="40"/>
  <c r="E23" i="41"/>
  <c r="L11" i="40"/>
  <c r="O23" i="41"/>
  <c r="N16" i="3"/>
  <c r="L9" i="41"/>
  <c r="L20" i="42"/>
  <c r="E11" i="43"/>
  <c r="Q17" i="41"/>
  <c r="J11" i="41"/>
  <c r="G23" i="3"/>
  <c r="N24" i="42"/>
  <c r="L8" i="41"/>
  <c r="G10" i="3"/>
  <c r="I22" i="42"/>
  <c r="P22" i="42"/>
  <c r="E18" i="40"/>
  <c r="P18" i="40"/>
  <c r="H18" i="40"/>
  <c r="N18" i="40"/>
  <c r="F18" i="40"/>
  <c r="O18" i="40"/>
  <c r="K18" i="40"/>
  <c r="I18" i="40"/>
  <c r="M18" i="40"/>
  <c r="E22" i="42"/>
  <c r="E9" i="43"/>
  <c r="L9" i="43"/>
  <c r="M17" i="3"/>
  <c r="G17" i="3"/>
  <c r="I17" i="3"/>
  <c r="H12" i="43"/>
  <c r="Q12" i="43"/>
  <c r="J13" i="42"/>
  <c r="P12" i="43"/>
  <c r="Q9" i="41"/>
  <c r="R12" i="43"/>
  <c r="P18" i="43"/>
  <c r="M18" i="43"/>
  <c r="R18" i="43"/>
  <c r="O18" i="43"/>
  <c r="K18" i="43"/>
  <c r="F18" i="43"/>
  <c r="O10" i="40"/>
  <c r="F10" i="40"/>
  <c r="G10" i="40"/>
  <c r="R10" i="40"/>
  <c r="P23" i="41"/>
  <c r="Q14" i="42"/>
  <c r="F24" i="40"/>
  <c r="K12" i="43"/>
  <c r="G12" i="43"/>
  <c r="E13" i="42"/>
  <c r="F23" i="41"/>
  <c r="Q9" i="43"/>
  <c r="F16" i="3"/>
  <c r="H9" i="43"/>
  <c r="Q7" i="43"/>
  <c r="R7" i="43"/>
  <c r="J16" i="42"/>
  <c r="L24" i="42"/>
  <c r="R18" i="40"/>
  <c r="Q16" i="3"/>
  <c r="K11" i="43"/>
  <c r="P17" i="41"/>
  <c r="K24" i="40"/>
  <c r="G18" i="43"/>
  <c r="F10" i="3"/>
  <c r="I10" i="3"/>
  <c r="N12" i="43"/>
  <c r="E8" i="3"/>
  <c r="F8" i="3"/>
  <c r="L9" i="40"/>
  <c r="M9" i="40"/>
  <c r="Q9" i="40"/>
  <c r="O9" i="40"/>
  <c r="F9" i="40"/>
  <c r="Y18" i="40"/>
  <c r="O21" i="42"/>
  <c r="J21" i="42"/>
  <c r="G21" i="42"/>
  <c r="F21" i="42"/>
  <c r="I21" i="42"/>
  <c r="Q21" i="42"/>
  <c r="E21" i="42"/>
  <c r="H21" i="42"/>
  <c r="L25" i="40"/>
  <c r="G25" i="40"/>
  <c r="O25" i="40"/>
  <c r="H25" i="40"/>
  <c r="R25" i="40"/>
  <c r="I25" i="40"/>
  <c r="F25" i="40"/>
  <c r="K25" i="40"/>
  <c r="E25" i="40"/>
  <c r="R22" i="41"/>
  <c r="K9" i="42"/>
  <c r="I11" i="40"/>
  <c r="N21" i="42"/>
  <c r="F11" i="40"/>
  <c r="P15" i="41"/>
  <c r="G9" i="42"/>
  <c r="L21" i="41"/>
  <c r="N9" i="42"/>
  <c r="P17" i="40"/>
  <c r="I17" i="40"/>
  <c r="Y18" i="43"/>
  <c r="G21" i="41"/>
  <c r="M15" i="41"/>
  <c r="I9" i="42"/>
  <c r="G17" i="40"/>
  <c r="Q25" i="40"/>
  <c r="G14" i="42"/>
  <c r="I14" i="42"/>
  <c r="K14" i="42"/>
  <c r="J14" i="42"/>
  <c r="P14" i="42"/>
  <c r="M14" i="42"/>
  <c r="L14" i="42"/>
  <c r="O14" i="42"/>
  <c r="P25" i="40"/>
  <c r="F12" i="42"/>
  <c r="N12" i="42"/>
  <c r="L12" i="42"/>
  <c r="J12" i="42"/>
  <c r="M12" i="42"/>
  <c r="P12" i="42"/>
  <c r="E12" i="42"/>
  <c r="R9" i="42"/>
  <c r="O9" i="42"/>
  <c r="O12" i="42"/>
  <c r="Q12" i="42"/>
  <c r="K9" i="41"/>
  <c r="R9" i="41"/>
  <c r="E9" i="41"/>
  <c r="J9" i="41"/>
  <c r="O9" i="41"/>
  <c r="P9" i="41"/>
  <c r="N9" i="41"/>
  <c r="G9" i="41"/>
  <c r="F21" i="3"/>
  <c r="J21" i="3"/>
  <c r="H21" i="3"/>
  <c r="E21" i="3"/>
  <c r="R21" i="3"/>
  <c r="I21" i="3"/>
  <c r="K21" i="3"/>
  <c r="M21" i="3"/>
  <c r="F16" i="43"/>
  <c r="I16" i="43"/>
  <c r="K16" i="43"/>
  <c r="G16" i="43"/>
  <c r="M16" i="43"/>
  <c r="R16" i="43"/>
  <c r="O16" i="43"/>
  <c r="H16" i="43"/>
  <c r="N16" i="43"/>
  <c r="R19" i="42"/>
  <c r="K19" i="42"/>
  <c r="L19" i="42"/>
  <c r="H19" i="42"/>
  <c r="E19" i="42"/>
  <c r="J19" i="42"/>
  <c r="N19" i="42"/>
  <c r="M19" i="42"/>
  <c r="Q19" i="42"/>
  <c r="Q9" i="42"/>
  <c r="F9" i="42"/>
  <c r="L9" i="42"/>
  <c r="J9" i="42"/>
  <c r="G26" i="40"/>
  <c r="Q26" i="40"/>
  <c r="H26" i="40"/>
  <c r="R26" i="40"/>
  <c r="F26" i="40"/>
  <c r="P26" i="40"/>
  <c r="E26" i="40"/>
  <c r="O26" i="40"/>
  <c r="I26" i="40"/>
  <c r="K26" i="40"/>
  <c r="M26" i="40"/>
  <c r="E14" i="42"/>
  <c r="P22" i="41"/>
  <c r="O22" i="41"/>
  <c r="J22" i="41"/>
  <c r="I22" i="41"/>
  <c r="H22" i="41"/>
  <c r="N22" i="41"/>
  <c r="K22" i="41"/>
  <c r="E22" i="41"/>
  <c r="O11" i="40"/>
  <c r="Q11" i="40"/>
  <c r="H11" i="40"/>
  <c r="K11" i="40"/>
  <c r="G11" i="40"/>
  <c r="M11" i="40"/>
  <c r="N10" i="43"/>
  <c r="P10" i="43"/>
  <c r="G10" i="43"/>
  <c r="M21" i="41"/>
  <c r="O21" i="41"/>
  <c r="I21" i="41"/>
  <c r="P21" i="41"/>
  <c r="Q21" i="41"/>
  <c r="O17" i="40"/>
  <c r="N17" i="40"/>
  <c r="F17" i="40"/>
  <c r="M17" i="40"/>
  <c r="K17" i="40"/>
  <c r="M10" i="40"/>
  <c r="N10" i="40"/>
  <c r="L10" i="40"/>
  <c r="E10" i="40"/>
  <c r="I10" i="40"/>
  <c r="K10" i="40"/>
  <c r="H14" i="42"/>
  <c r="H9" i="42"/>
  <c r="E9" i="42"/>
  <c r="J25" i="40"/>
  <c r="N26" i="40"/>
  <c r="N21" i="41"/>
  <c r="E17" i="40"/>
  <c r="N14" i="42"/>
  <c r="G12" i="42"/>
  <c r="Q10" i="40"/>
  <c r="I12" i="42"/>
  <c r="E11" i="40"/>
  <c r="L22" i="41"/>
  <c r="R14" i="3"/>
  <c r="K15" i="41"/>
  <c r="R15" i="41"/>
  <c r="J15" i="41"/>
  <c r="J11" i="40"/>
  <c r="J26" i="40"/>
  <c r="F15" i="41"/>
  <c r="M9" i="42"/>
  <c r="N25" i="40"/>
  <c r="H12" i="42"/>
  <c r="H21" i="41"/>
  <c r="L26" i="40"/>
  <c r="K12" i="42"/>
  <c r="R17" i="40"/>
  <c r="P9" i="3"/>
  <c r="K19" i="3"/>
  <c r="O19" i="3"/>
  <c r="Q13" i="3"/>
  <c r="M22" i="42"/>
  <c r="F22" i="42"/>
  <c r="K16" i="42"/>
  <c r="H11" i="41"/>
  <c r="F25" i="41"/>
  <c r="H11" i="43"/>
  <c r="J11" i="43"/>
  <c r="O16" i="41"/>
  <c r="I16" i="41"/>
  <c r="N25" i="41"/>
  <c r="F16" i="42"/>
  <c r="P11" i="41"/>
  <c r="N16" i="42"/>
  <c r="R16" i="42"/>
  <c r="F11" i="41"/>
  <c r="Q25" i="41"/>
  <c r="I11" i="41"/>
  <c r="K11" i="41"/>
  <c r="I8" i="40"/>
  <c r="K8" i="40"/>
  <c r="N11" i="3"/>
  <c r="J11" i="3"/>
  <c r="M11" i="3"/>
  <c r="J19" i="43"/>
  <c r="I25" i="41"/>
  <c r="H25" i="41"/>
  <c r="H22" i="42"/>
  <c r="L11" i="41"/>
  <c r="Z11" i="1"/>
  <c r="R8" i="43"/>
  <c r="Q17" i="3"/>
  <c r="F17" i="3"/>
  <c r="H17" i="3"/>
  <c r="P17" i="3"/>
  <c r="R10" i="3"/>
  <c r="M10" i="3"/>
  <c r="P21" i="40"/>
  <c r="F21" i="40"/>
  <c r="R21" i="40"/>
  <c r="M7" i="3"/>
  <c r="J7" i="42"/>
  <c r="M7" i="42"/>
  <c r="K12" i="40"/>
  <c r="H12" i="40"/>
  <c r="N8" i="3"/>
  <c r="L8" i="3"/>
  <c r="K8" i="3"/>
  <c r="O8" i="3"/>
  <c r="Q8" i="3"/>
  <c r="P8" i="3"/>
  <c r="M22" i="43"/>
  <c r="Q22" i="43"/>
  <c r="P22" i="43"/>
  <c r="P18" i="42"/>
  <c r="Q18" i="42"/>
  <c r="I40" i="45"/>
  <c r="AM12" i="45"/>
  <c r="H15" i="41"/>
  <c r="E15" i="41"/>
  <c r="Q15" i="41"/>
  <c r="N15" i="41"/>
  <c r="G16" i="39"/>
  <c r="E16" i="39"/>
  <c r="M24" i="3"/>
  <c r="I24" i="3"/>
  <c r="J24" i="3"/>
  <c r="K24" i="3"/>
  <c r="L24" i="3"/>
  <c r="R24" i="3"/>
  <c r="N24" i="3"/>
  <c r="H24" i="3"/>
  <c r="E24" i="3"/>
  <c r="G24" i="3"/>
  <c r="N17" i="3"/>
  <c r="O17" i="3"/>
  <c r="L17" i="3"/>
  <c r="R17" i="3"/>
  <c r="E17" i="3"/>
  <c r="L11" i="3"/>
  <c r="P11" i="3"/>
  <c r="G11" i="3"/>
  <c r="H11" i="3"/>
  <c r="Q11" i="3"/>
  <c r="K11" i="3"/>
  <c r="F11" i="3"/>
  <c r="J25" i="43"/>
  <c r="M25" i="43"/>
  <c r="F25" i="43"/>
  <c r="O25" i="43"/>
  <c r="I25" i="43"/>
  <c r="N22" i="43"/>
  <c r="L22" i="43"/>
  <c r="J22" i="43"/>
  <c r="O22" i="43"/>
  <c r="F22" i="43"/>
  <c r="E22" i="43"/>
  <c r="G22" i="43"/>
  <c r="I22" i="43"/>
  <c r="H17" i="43"/>
  <c r="R17" i="43"/>
  <c r="Q17" i="43"/>
  <c r="N17" i="43"/>
  <c r="G17" i="43"/>
  <c r="J17" i="43"/>
  <c r="M17" i="43"/>
  <c r="L17" i="43"/>
  <c r="G14" i="43"/>
  <c r="K14" i="43"/>
  <c r="H14" i="43"/>
  <c r="R14" i="43"/>
  <c r="M14" i="43"/>
  <c r="J14" i="43"/>
  <c r="P25" i="42"/>
  <c r="K25" i="42"/>
  <c r="N25" i="42"/>
  <c r="H25" i="42"/>
  <c r="I25" i="42"/>
  <c r="P21" i="42"/>
  <c r="K21" i="42"/>
  <c r="M21" i="42"/>
  <c r="R21" i="42"/>
  <c r="L21" i="42"/>
  <c r="N17" i="42"/>
  <c r="G17" i="42"/>
  <c r="L17" i="42"/>
  <c r="E17" i="42"/>
  <c r="R17" i="42"/>
  <c r="Q17" i="42"/>
  <c r="F17" i="42"/>
  <c r="J17" i="42"/>
  <c r="E21" i="41"/>
  <c r="K21" i="41"/>
  <c r="J21" i="41"/>
  <c r="P18" i="41"/>
  <c r="J18" i="41"/>
  <c r="N18" i="41"/>
  <c r="M18" i="41"/>
  <c r="H18" i="41"/>
  <c r="F18" i="41"/>
  <c r="K18" i="41"/>
  <c r="G18" i="41"/>
  <c r="L18" i="41"/>
  <c r="O18" i="41"/>
  <c r="R18" i="41"/>
  <c r="Q70" i="45"/>
  <c r="Q72" i="45"/>
  <c r="G15" i="41"/>
  <c r="O15" i="41"/>
  <c r="I15" i="41"/>
  <c r="L15" i="41"/>
  <c r="R8" i="3"/>
  <c r="I8" i="3"/>
  <c r="J8" i="3"/>
  <c r="M8" i="3"/>
  <c r="G8" i="3"/>
  <c r="J8" i="43"/>
  <c r="L8" i="43"/>
  <c r="F8" i="43"/>
  <c r="M8" i="43"/>
  <c r="N8" i="43"/>
  <c r="G8" i="43"/>
  <c r="E8" i="43"/>
  <c r="K7" i="3"/>
  <c r="L7" i="3"/>
  <c r="G7" i="3"/>
  <c r="H7" i="3"/>
  <c r="P14" i="3"/>
  <c r="N14" i="3"/>
  <c r="P16" i="43"/>
  <c r="J16" i="43"/>
  <c r="L16" i="43"/>
  <c r="G24" i="42"/>
  <c r="Q24" i="42"/>
  <c r="N23" i="41"/>
  <c r="L23" i="41"/>
  <c r="AA72" i="45"/>
  <c r="AB72" i="45" s="1"/>
  <c r="Q7" i="3"/>
  <c r="R7" i="3"/>
  <c r="P7" i="3"/>
  <c r="M7" i="43"/>
  <c r="M23" i="41"/>
  <c r="O26" i="41"/>
  <c r="J26" i="41"/>
  <c r="Y18" i="41"/>
  <c r="K25" i="41"/>
  <c r="J25" i="41"/>
  <c r="F19" i="41"/>
  <c r="N19" i="41"/>
  <c r="K19" i="41"/>
  <c r="H10" i="41"/>
  <c r="R10" i="41"/>
  <c r="M10" i="41"/>
  <c r="O10" i="41"/>
  <c r="L10" i="41"/>
  <c r="F22" i="40"/>
  <c r="J22" i="40"/>
  <c r="O16" i="40"/>
  <c r="K16" i="40"/>
  <c r="J16" i="40"/>
  <c r="E16" i="40"/>
  <c r="N16" i="40"/>
  <c r="I16" i="40"/>
  <c r="G16" i="40"/>
  <c r="E12" i="40"/>
  <c r="O12" i="40"/>
  <c r="K34" i="45"/>
  <c r="L34" i="45"/>
  <c r="N7" i="40"/>
  <c r="R7" i="41"/>
  <c r="F8" i="40"/>
  <c r="H8" i="40"/>
  <c r="R11" i="40"/>
  <c r="R7" i="40"/>
  <c r="E7" i="41"/>
  <c r="F7" i="41"/>
  <c r="L7" i="45"/>
  <c r="L11" i="45"/>
  <c r="L13" i="45"/>
  <c r="I15" i="8"/>
  <c r="G9" i="3"/>
  <c r="E9" i="3"/>
  <c r="L26" i="43"/>
  <c r="P26" i="43"/>
  <c r="R26" i="43"/>
  <c r="E26" i="43"/>
  <c r="M24" i="41"/>
  <c r="Q24" i="41"/>
  <c r="R24" i="41"/>
  <c r="P24" i="41"/>
  <c r="I24" i="41"/>
  <c r="O24" i="41"/>
  <c r="J26" i="43"/>
  <c r="I26" i="43"/>
  <c r="M19" i="3"/>
  <c r="O9" i="3"/>
  <c r="E10" i="43"/>
  <c r="L23" i="3"/>
  <c r="F23" i="3"/>
  <c r="K13" i="42"/>
  <c r="H8" i="42"/>
  <c r="L25" i="42"/>
  <c r="K24" i="41"/>
  <c r="P23" i="40"/>
  <c r="P13" i="41"/>
  <c r="O15" i="43"/>
  <c r="L24" i="41"/>
  <c r="G13" i="42"/>
  <c r="G16" i="41"/>
  <c r="N16" i="41"/>
  <c r="F16" i="41"/>
  <c r="L16" i="41"/>
  <c r="J16" i="41"/>
  <c r="N12" i="40"/>
  <c r="M12" i="40"/>
  <c r="P12" i="40"/>
  <c r="J12" i="40"/>
  <c r="F12" i="40"/>
  <c r="H9" i="3"/>
  <c r="G23" i="40"/>
  <c r="L23" i="40"/>
  <c r="F14" i="3"/>
  <c r="E14" i="3"/>
  <c r="H20" i="42"/>
  <c r="R20" i="42"/>
  <c r="Q20" i="42"/>
  <c r="N20" i="42"/>
  <c r="I16" i="8"/>
  <c r="Q14" i="3"/>
  <c r="M25" i="42"/>
  <c r="I9" i="3"/>
  <c r="I14" i="3"/>
  <c r="O10" i="43"/>
  <c r="O20" i="42"/>
  <c r="J23" i="3"/>
  <c r="R23" i="3"/>
  <c r="H10" i="43"/>
  <c r="M13" i="42"/>
  <c r="O13" i="42"/>
  <c r="M8" i="42"/>
  <c r="O23" i="40"/>
  <c r="G24" i="41"/>
  <c r="N26" i="43"/>
  <c r="J8" i="42"/>
  <c r="M13" i="41"/>
  <c r="H15" i="43"/>
  <c r="G25" i="42"/>
  <c r="H24" i="41"/>
  <c r="G17" i="8"/>
  <c r="L9" i="3"/>
  <c r="J19" i="3"/>
  <c r="G19" i="3"/>
  <c r="Q19" i="3"/>
  <c r="H19" i="3"/>
  <c r="N19" i="3"/>
  <c r="I19" i="3"/>
  <c r="F19" i="3"/>
  <c r="M24" i="43"/>
  <c r="K72" i="45"/>
  <c r="R25" i="42"/>
  <c r="M9" i="3"/>
  <c r="Q9" i="3"/>
  <c r="K14" i="3"/>
  <c r="L10" i="43"/>
  <c r="I10" i="43"/>
  <c r="I20" i="42"/>
  <c r="G8" i="42"/>
  <c r="F26" i="43"/>
  <c r="H23" i="3"/>
  <c r="F10" i="43"/>
  <c r="P13" i="42"/>
  <c r="Q13" i="42"/>
  <c r="R8" i="42"/>
  <c r="Q25" i="42"/>
  <c r="H26" i="43"/>
  <c r="L14" i="3"/>
  <c r="N8" i="42"/>
  <c r="Q10" i="43"/>
  <c r="I15" i="43"/>
  <c r="K13" i="41"/>
  <c r="N23" i="3"/>
  <c r="H18" i="3"/>
  <c r="R18" i="3"/>
  <c r="N18" i="3"/>
  <c r="G18" i="3"/>
  <c r="P12" i="3"/>
  <c r="R12" i="3"/>
  <c r="M18" i="42"/>
  <c r="F18" i="42"/>
  <c r="O18" i="42"/>
  <c r="F9" i="3"/>
  <c r="J23" i="40"/>
  <c r="I23" i="40"/>
  <c r="R9" i="3"/>
  <c r="M23" i="40"/>
  <c r="R13" i="41"/>
  <c r="Q13" i="41"/>
  <c r="J13" i="41"/>
  <c r="G13" i="41"/>
  <c r="E25" i="42"/>
  <c r="E8" i="42"/>
  <c r="J9" i="3"/>
  <c r="O14" i="3"/>
  <c r="K10" i="43"/>
  <c r="N13" i="42"/>
  <c r="P20" i="42"/>
  <c r="G26" i="43"/>
  <c r="M23" i="3"/>
  <c r="O8" i="42"/>
  <c r="F23" i="40"/>
  <c r="N24" i="43"/>
  <c r="M14" i="3"/>
  <c r="L13" i="42"/>
  <c r="F24" i="41"/>
  <c r="J22" i="3"/>
  <c r="L22" i="3"/>
  <c r="O19" i="41"/>
  <c r="J19" i="41"/>
  <c r="H19" i="41"/>
  <c r="M16" i="39"/>
  <c r="K16" i="39"/>
  <c r="G15" i="43"/>
  <c r="E15" i="43"/>
  <c r="F15" i="43"/>
  <c r="Q15" i="43"/>
  <c r="K15" i="43"/>
  <c r="L15" i="43"/>
  <c r="J25" i="42"/>
  <c r="I8" i="42"/>
  <c r="R19" i="3"/>
  <c r="K9" i="3"/>
  <c r="R10" i="43"/>
  <c r="K23" i="3"/>
  <c r="J20" i="42"/>
  <c r="K26" i="43"/>
  <c r="N24" i="41"/>
  <c r="H14" i="3"/>
  <c r="N13" i="41"/>
  <c r="P15" i="43"/>
  <c r="E19" i="3"/>
  <c r="N23" i="40"/>
  <c r="N9" i="3"/>
  <c r="E13" i="43"/>
  <c r="I17" i="8"/>
  <c r="L16" i="45"/>
  <c r="L20" i="45"/>
  <c r="L21" i="45"/>
  <c r="L13" i="43"/>
  <c r="P24" i="43"/>
  <c r="I19" i="43"/>
  <c r="O19" i="43"/>
  <c r="E19" i="43"/>
  <c r="M7" i="41"/>
  <c r="K19" i="43"/>
  <c r="G13" i="3"/>
  <c r="Q20" i="40"/>
  <c r="F13" i="43"/>
  <c r="F20" i="41"/>
  <c r="R13" i="43"/>
  <c r="J24" i="43"/>
  <c r="Q24" i="43"/>
  <c r="L19" i="43"/>
  <c r="G7" i="41"/>
  <c r="H7" i="41"/>
  <c r="H13" i="3"/>
  <c r="M20" i="40"/>
  <c r="O20" i="41"/>
  <c r="K7" i="41"/>
  <c r="L7" i="41"/>
  <c r="G14" i="40"/>
  <c r="O14" i="40"/>
  <c r="E20" i="41"/>
  <c r="Q7" i="41"/>
  <c r="E24" i="43"/>
  <c r="Q19" i="43"/>
  <c r="R26" i="42"/>
  <c r="I20" i="41"/>
  <c r="N14" i="41"/>
  <c r="N13" i="43"/>
  <c r="R11" i="8"/>
  <c r="L13" i="3"/>
  <c r="L24" i="43"/>
  <c r="P26" i="42"/>
  <c r="L14" i="41"/>
  <c r="G20" i="41"/>
  <c r="K14" i="41"/>
  <c r="M13" i="3"/>
  <c r="I7" i="41"/>
  <c r="L14" i="40"/>
  <c r="P14" i="40"/>
  <c r="M26" i="42"/>
  <c r="I26" i="42"/>
  <c r="Q20" i="41"/>
  <c r="N20" i="41"/>
  <c r="F24" i="43"/>
  <c r="H19" i="43"/>
  <c r="I13" i="43"/>
  <c r="L20" i="40"/>
  <c r="P13" i="3"/>
  <c r="N13" i="3"/>
  <c r="P14" i="41"/>
  <c r="E14" i="41"/>
  <c r="M14" i="41"/>
  <c r="H20" i="40"/>
  <c r="Q26" i="42"/>
  <c r="E32" i="8"/>
  <c r="E20" i="40"/>
  <c r="C20" i="8"/>
  <c r="R20" i="41"/>
  <c r="F14" i="41"/>
  <c r="O26" i="42"/>
  <c r="R14" i="40"/>
  <c r="P13" i="43"/>
  <c r="E13" i="3"/>
  <c r="M14" i="40"/>
  <c r="O7" i="8"/>
  <c r="F14" i="40"/>
  <c r="L26" i="42"/>
  <c r="J20" i="41"/>
  <c r="F19" i="43"/>
  <c r="G24" i="43"/>
  <c r="J7" i="41"/>
  <c r="P19" i="43"/>
  <c r="M19" i="43"/>
  <c r="R7" i="8"/>
  <c r="R24" i="43"/>
  <c r="G13" i="43"/>
  <c r="J20" i="40"/>
  <c r="G20" i="40"/>
  <c r="I13" i="3"/>
  <c r="F13" i="3"/>
  <c r="J14" i="41"/>
  <c r="R14" i="41"/>
  <c r="O14" i="41"/>
  <c r="Q13" i="43"/>
  <c r="I20" i="40"/>
  <c r="H26" i="42"/>
  <c r="R20" i="40"/>
  <c r="K26" i="42"/>
  <c r="E5" i="8"/>
  <c r="I14" i="40"/>
  <c r="K13" i="43"/>
  <c r="O13" i="3"/>
  <c r="E26" i="42"/>
  <c r="E20" i="8"/>
  <c r="M20" i="41"/>
  <c r="R19" i="43"/>
  <c r="H13" i="43"/>
  <c r="R13" i="3"/>
  <c r="Q14" i="41"/>
  <c r="P20" i="40"/>
  <c r="K24" i="43"/>
  <c r="O13" i="43"/>
  <c r="J13" i="3"/>
  <c r="E14" i="40"/>
  <c r="H14" i="40"/>
  <c r="N26" i="42"/>
  <c r="Q11" i="8"/>
  <c r="H20" i="41"/>
  <c r="H14" i="41"/>
  <c r="O24" i="43"/>
  <c r="J13" i="43"/>
  <c r="F27" i="8"/>
  <c r="N20" i="40"/>
  <c r="I24" i="43"/>
  <c r="J14" i="40"/>
  <c r="F26" i="42"/>
  <c r="J7" i="3"/>
  <c r="B27" i="8"/>
  <c r="I7" i="3"/>
  <c r="E7" i="3"/>
  <c r="F7" i="3"/>
  <c r="O7" i="3"/>
  <c r="H7" i="40"/>
  <c r="E27" i="8"/>
  <c r="D10" i="8"/>
  <c r="E24" i="8"/>
  <c r="O11" i="8"/>
  <c r="F21" i="8"/>
  <c r="E21" i="8"/>
  <c r="C27" i="8"/>
  <c r="C32" i="8"/>
  <c r="C5" i="8"/>
  <c r="P12" i="8"/>
  <c r="D5" i="8"/>
  <c r="P6" i="8"/>
  <c r="N12" i="8"/>
  <c r="O6" i="8"/>
  <c r="D21" i="8"/>
  <c r="Q12" i="8"/>
  <c r="E25" i="8"/>
  <c r="B10" i="8"/>
  <c r="F25" i="8"/>
  <c r="B32" i="8"/>
  <c r="Q7" i="8"/>
  <c r="P11" i="8"/>
  <c r="N7" i="8"/>
  <c r="N11" i="8"/>
  <c r="N6" i="8"/>
  <c r="B5" i="8"/>
  <c r="C10" i="8"/>
  <c r="C24" i="8"/>
  <c r="O7" i="40"/>
  <c r="F24" i="8"/>
  <c r="F20" i="8"/>
  <c r="C25" i="8"/>
  <c r="R6" i="8"/>
  <c r="O12" i="8"/>
  <c r="D20" i="8"/>
  <c r="F10" i="8"/>
  <c r="E28" i="8"/>
  <c r="G28" i="8"/>
  <c r="I28" i="8"/>
  <c r="D27" i="8"/>
  <c r="R12" i="8"/>
  <c r="S12" i="8"/>
  <c r="P10" i="8"/>
  <c r="F32" i="8"/>
  <c r="P7" i="8"/>
  <c r="S7" i="8"/>
  <c r="P5" i="8"/>
  <c r="E10" i="8"/>
  <c r="G10" i="8"/>
  <c r="Q6" i="8"/>
  <c r="S6" i="8"/>
  <c r="N5" i="8"/>
  <c r="C28" i="8"/>
  <c r="D24" i="8"/>
  <c r="B24" i="8"/>
  <c r="G24" i="8"/>
  <c r="I24" i="8"/>
  <c r="B25" i="8"/>
  <c r="F5" i="8"/>
  <c r="G5" i="8"/>
  <c r="D32" i="8"/>
  <c r="D25" i="8"/>
  <c r="C21" i="8"/>
  <c r="B21" i="8"/>
  <c r="B20" i="8"/>
  <c r="G20" i="8"/>
  <c r="I20" i="8"/>
  <c r="G26" i="8"/>
  <c r="I26" i="8"/>
  <c r="S11" i="8"/>
  <c r="N10" i="8"/>
  <c r="G32" i="8"/>
  <c r="J16" i="45"/>
  <c r="G25" i="8"/>
  <c r="I25" i="8"/>
  <c r="J34" i="45"/>
  <c r="J58" i="45"/>
  <c r="K71" i="45"/>
  <c r="I10" i="8"/>
  <c r="G21" i="8"/>
  <c r="I21" i="8"/>
  <c r="R5" i="8"/>
  <c r="J42" i="45"/>
  <c r="L44" i="45"/>
  <c r="L46" i="45"/>
  <c r="R10" i="8"/>
  <c r="J50" i="45"/>
  <c r="K52" i="45"/>
  <c r="K54" i="45"/>
  <c r="J26" i="45"/>
  <c r="K26" i="45"/>
  <c r="L26" i="45"/>
  <c r="I32" i="8"/>
  <c r="L36" i="45"/>
  <c r="L38" i="45"/>
  <c r="K36" i="45"/>
  <c r="K38" i="45"/>
  <c r="I5" i="8"/>
  <c r="J8" i="45"/>
  <c r="K58" i="45"/>
  <c r="L58" i="45"/>
  <c r="L61" i="45"/>
  <c r="L64" i="45"/>
  <c r="K61" i="45"/>
  <c r="K64" i="45"/>
  <c r="K44" i="45"/>
  <c r="K46" i="45"/>
  <c r="K42" i="45"/>
  <c r="L42" i="45"/>
  <c r="L28" i="45"/>
  <c r="L30" i="45"/>
  <c r="K50" i="45"/>
  <c r="L50" i="45"/>
  <c r="K28" i="45"/>
  <c r="K30" i="45"/>
  <c r="L52" i="45"/>
  <c r="L54" i="45"/>
  <c r="K67" i="45"/>
  <c r="K69" i="45"/>
  <c r="L67" i="45"/>
  <c r="Q61" i="45" l="1"/>
  <c r="X60" i="45" s="1"/>
  <c r="L84" i="45"/>
  <c r="K70" i="45" s="1"/>
  <c r="Q65" i="45" s="1"/>
  <c r="X64" i="45" s="1"/>
  <c r="Q63" i="45" l="1"/>
  <c r="X62" i="45" s="1"/>
</calcChain>
</file>

<file path=xl/sharedStrings.xml><?xml version="1.0" encoding="utf-8"?>
<sst xmlns="http://schemas.openxmlformats.org/spreadsheetml/2006/main" count="1554" uniqueCount="834">
  <si>
    <t>Total offerings</t>
  </si>
  <si>
    <t>+</t>
  </si>
  <si>
    <t>Total oz equivalents</t>
  </si>
  <si>
    <t>-</t>
  </si>
  <si>
    <t>*</t>
  </si>
  <si>
    <t>/</t>
  </si>
  <si>
    <t>Simplified Directions for Lunch Menu worksheet</t>
  </si>
  <si>
    <t>Materials needed:</t>
  </si>
  <si>
    <t>REMEMBER TO PERIODICALLY SAVE THE WORKSHEET AS IT IS BEING COMPLETED!!!!</t>
  </si>
  <si>
    <t>1 week menu (5 days)</t>
  </si>
  <si>
    <t>Portion sizes for all reimbursable menu items</t>
  </si>
  <si>
    <t>Contribution information for each menu item (CN Label, USDA Food Fact Sheet)</t>
  </si>
  <si>
    <t>Standardized Recipes</t>
  </si>
  <si>
    <t xml:space="preserve">Production Records  </t>
  </si>
  <si>
    <t>Click here for Team Nutrition resources like the Food Buying Guide</t>
  </si>
  <si>
    <t>Click here to go to the Food Buying Guide Calculator</t>
  </si>
  <si>
    <t xml:space="preserve">Complete a Menu worksheet for the grade groups (K-5, K-8, 6-8, and 9-12) as appropriate. Separate Menu worksheets have been developed for breakfast and lunch. </t>
  </si>
  <si>
    <t>This Excel file has 12 tabs including the Simplified Nutrient Assessment (and two instruction pages).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</si>
  <si>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</si>
  <si>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</si>
  <si>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</si>
  <si>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</si>
  <si>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</si>
  <si>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</si>
  <si>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</si>
  <si>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</si>
  <si>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</si>
  <si>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SFA Notes</t>
  </si>
  <si>
    <t>This tab is for SFAs to provide notes and any additional information the State agency may instruct to include</t>
  </si>
  <si>
    <t>Entering Meals into the “All Meals” Spreadsheet (column 1)</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</si>
  <si>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</si>
  <si>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</si>
  <si>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 To simplify the menu entry process, type the name of the complete reimbursable meal by main dish name only.</t>
  </si>
  <si>
    <t>To assist the State Agency reviewer, enter the name of the main dish to match the menu submitted for certification.
 (e.g. if vegetable pizza is called “Garden Power Flatbread,” insert “Garden Power Flatbread” into the menu worksheet).</t>
  </si>
  <si>
    <t xml:space="preserve">Once the meal name for Meal #1 has been entered, the meal components and corresponding serving sizes must be entered. </t>
  </si>
  <si>
    <t>ALL unique reimbursable meals offered over the course of the entire week must be entered.  If a cheese pizza is available every day, enter it once.</t>
  </si>
  <si>
    <t>Each row should contain one meal until all meals offered over the week are entered</t>
  </si>
  <si>
    <t xml:space="preserve">Columns 2 through 6: Component Data Entry </t>
  </si>
  <si>
    <t xml:space="preserve">Each food component column lists the appropriate unit of measure (e.g. ounce equivalent for grains, cup for fruit). </t>
  </si>
  <si>
    <t>Each component is color coded (e.g. Fruit and Fruit juice are purple). This color scheme is consistent throughout.</t>
  </si>
  <si>
    <t>Total fruit, fruit juice, vegetable and vegetable juice columns include a dropdown menu. Clicking on the gray box with the black downward arrow opens a list of serving sizes.</t>
  </si>
  <si>
    <t xml:space="preserve">Total grains, whole grain-rich grains, grain based desserts,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</si>
  <si>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</si>
  <si>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</si>
  <si>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Meat/Meat Alternate (column 2)</t>
  </si>
  <si>
    <t xml:space="preserve">Meat/Meat Alternate (oz equivalent): Enter the amount of meat/meat alternates offered in the main dish and/or side dishes. </t>
  </si>
  <si>
    <t>Type in a value in ounce equivalents (to the nearest quarter ounce, or 0.25 ounce equivalents). Do NOT enter text (such as “4 oz”) in these cells. Attempts to do so will result in an error message</t>
  </si>
  <si>
    <t>Grains (columns 3, 3a, &amp; 3b)</t>
  </si>
  <si>
    <t>SFAs must use ounce equivalents for all grains (based on 16 gram creditable grain)</t>
  </si>
  <si>
    <t>Column 3: Total Grains including whole grain-rich and desserts (oz equivalent): Enter the total number of ounce equivalents/servings of grains in the reimbursable meal.</t>
  </si>
  <si>
    <t xml:space="preserve">Consider grains in the main dish (bun, breading, pasta), side dishes (e.g. rice, breadstick), and any other additional grains available to the student such as sliced bread and/or desserts. </t>
  </si>
  <si>
    <t xml:space="preserve">All grains both whole grain-rich and non whole grain-rich should be added together in this cell. </t>
  </si>
  <si>
    <t>Unlike the vegetable component, all grains in the meal MUST be included in the “Total grains” column (e.g. “extra” bread offered at the end of the serving line or rolls offered on the salad bar).</t>
  </si>
  <si>
    <t xml:space="preserve">All grains are measured in ounce equivalents and may be credited in quarter ounce equivalents. </t>
  </si>
  <si>
    <t>Do NOT enter text (such as “4 oz”) in these cells. Attempts to do so will result in an error message.</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</si>
  <si>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</si>
  <si>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</si>
  <si>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</si>
  <si>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Ensure all three columns related to Grains are entered in ounce equivalents (e.g. a 0.75 oz eq cookie) and NOT in servings (e.g. 1 serving of dessert). If grain based desserts are not offered, either leave the cell blank or type in a zero (“0”). </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</si>
  <si>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</si>
  <si>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</si>
  <si>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Total fruit includes both whole fruit and fruit juice.</t>
  </si>
  <si>
    <t xml:space="preserve">***IMPORTANT  scroll up or down through the options until “1” is highlighted.  The “enter” key must be pressed before moving to the next column. </t>
  </si>
  <si>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</si>
  <si>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</si>
  <si>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</si>
  <si>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t xml:space="preserve">If several vegetable choices are offered, enter the minimum that the child is instructed to take. </t>
  </si>
  <si>
    <t>In the dropdown box, options range from 1/8 cup (the smallest creditable amount) to 2 cups. If more than 2 cups of vegetables are offered in this single meal, report 2 cups.</t>
  </si>
  <si>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</si>
  <si>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</si>
  <si>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</si>
  <si>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Optional Weekly Vegetable Tab (Optional VegBar)</t>
  </si>
  <si>
    <t xml:space="preserve">This tab is OPTIONAL depending on the weekly menu offerings.  This tab is for menus that offer the same vegetables in the same quantities at least two days a week. </t>
  </si>
  <si>
    <t>Vegetables entered in this tab must be accessible to all students.</t>
  </si>
  <si>
    <t>The vegetable subgroups offered on salad/vegetable/garden bars may be entered here to reduce the burden of entering the SAME information for multiple days.</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</si>
  <si>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</si>
  <si>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t xml:space="preserve">The quantity of each vegetable offered must be the planned serving size per student. </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</si>
  <si>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</si>
  <si>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Selecting Meals and Vegetables for each day of the week</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</si>
  <si>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</si>
  <si>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Do NOT account for multiple serving lines. List all meals available to a child each day.  </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</si>
  <si>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</si>
  <si>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</si>
  <si>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t>Weekly requirement assessment is done in the "Weekly Report" tab.</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</si>
  <si>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</si>
  <si>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each day. Depending on varieties selected, the last column in this section will turn green (Yes) or red (No).</t>
  </si>
  <si>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</si>
  <si>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</si>
  <si>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t>Beginning with “Dark Green,” use dropdown boxes to select dark green vegetables offered in ANY of the meals offered that day. 
Leave this column blank if dark green vegetables are not offered.</t>
  </si>
  <si>
    <t>For each dark green vegetable selected, the appropriate quantity provided each day must also be selected. In the second green column, use the dropdown box to select the correct amount of cups.</t>
  </si>
  <si>
    <t xml:space="preserve">If the same dark green vegetable is offered in different food items on a day (e.g. 1 cup romaine in a chef salad, ½ cup romaine in a side salad), do NOT combine amounts. </t>
  </si>
  <si>
    <t>Once all types and quantities of dark green vegetables offered on each day are selected, locate the first row, labeled “Largest amount of dark green vegetables to select"</t>
  </si>
  <si>
    <t xml:space="preserve">This is to enter the  quantity of dark green vegetables available to a single child. </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</si>
  <si>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</si>
  <si>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 xml:space="preserve"> It is very important the total amount is accurate. The “largest amount” information will help determine the weekly subgroup offerings and if the requirements are met.</t>
  </si>
  <si>
    <t xml:space="preserve"> Once dark green vegetables have been entered, the same process must be repeated for each of the other four subgroups.</t>
  </si>
  <si>
    <t xml:space="preserve"> If the vegetable offered is not listed then select the "unspecified" entry for the appropriate subgroup. The name of the vegetable offered must be typed in the appropriate subgroup columns located below the selection section.</t>
  </si>
  <si>
    <t>To assist in calculations there is an optional fraction calculator as well as a decimal to fraction converter under the "Milk Type" box.</t>
  </si>
  <si>
    <t>Once all vegetable subgroups are entered for one day, select the next day tab and repeat the above steps.</t>
  </si>
  <si>
    <t>Weekly Report</t>
  </si>
  <si>
    <t xml:space="preserve">Click on the “Weekly Report” tab. </t>
  </si>
  <si>
    <t>There are columns for Monday-Friday, a Weekly Total, the Weekly Requirement, and a Weekly Requirement Check.</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</si>
  <si>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</si>
  <si>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</si>
  <si>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For fruit and vegetables, there is also a weekly juice check to ensure no more than half of the weekly fruit offering is in the form of juice.</t>
  </si>
  <si>
    <t>For vegetables, amounts of each subgroup offered each day are shown.</t>
  </si>
  <si>
    <t xml:space="preserve">For grains, shows the daily minimum and maximum grain offered each day. These are added to report the total weekly minimum and maximum grains offered. </t>
  </si>
  <si>
    <t xml:space="preserve">There is also a third row that calculates the amount (in oz eq) of grain based desserts offered. </t>
  </si>
  <si>
    <t>The fourth and final row for grains calculates the amount of whole grain-rich grains offered, and the percentage of wholegrain-rich grains offered over the course of the week.</t>
  </si>
  <si>
    <t>The weekly meat/meat alternate and milk offerings are calculated and compared to the requirements.</t>
  </si>
  <si>
    <t>There is a section to the right of the requirement checks for SFAs and State agencies to provide comments.</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</si>
  <si>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</si>
  <si>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Click here to go to the Nutrient Instructions Tab</t>
  </si>
  <si>
    <t>Click here to go to the Simplified Nutrient Assessment</t>
  </si>
  <si>
    <t>SFA Certification Worksheet Notes
Lunch, Grades 9-12</t>
  </si>
  <si>
    <t xml:space="preserve">Meal Pattern
Reimbursable Lunches
Grades 9-12
</t>
  </si>
  <si>
    <t>SFA Name:</t>
  </si>
  <si>
    <t xml:space="preserve">9-12 Menu #: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</si>
  <si>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</si>
  <si>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</si>
  <si>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</si>
  <si>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</si>
  <si>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</si>
  <si>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</si>
  <si>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3a</t>
  </si>
  <si>
    <t>3b</t>
  </si>
  <si>
    <t>4a</t>
  </si>
  <si>
    <t>5a</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</si>
  <si>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</si>
  <si>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Meat/Meat Alternate 
(oz equivalents)</t>
  </si>
  <si>
    <t>Grains
(oz equivalent)</t>
  </si>
  <si>
    <r>
      <t>Fruit (cups)
**</t>
    </r>
    <r>
      <rPr>
        <sz val="11"/>
        <color theme="1"/>
        <rFont val="Calibri"/>
        <family val="2"/>
        <scheme val="minor"/>
      </rPr>
      <t>NOTE: Enter the CREDITABLE amount of dried fruit</t>
    </r>
  </si>
  <si>
    <t>Vegetables
(cups)</t>
  </si>
  <si>
    <t>Fluid Milk
(cups)</t>
  </si>
  <si>
    <t>Enter the total meat/meat alternate ounces offered with this meal</t>
  </si>
  <si>
    <t xml:space="preserve"> Enter the total grains ounce equivalents including whole grain rich and desserts offered with this meal</t>
  </si>
  <si>
    <t>Of the grains offered with this meal, enter the number of ounce equivalents that are whole grain rich</t>
  </si>
  <si>
    <t>Of the grains offered with this meal enter number of ounce equivalents that are grain based desserts</t>
  </si>
  <si>
    <t>Select the number of cups of fruit including fruit juice offered with this meal</t>
  </si>
  <si>
    <t>F_i</t>
  </si>
  <si>
    <t>F_num</t>
  </si>
  <si>
    <t>ONLY select the cups of fruit juice</t>
  </si>
  <si>
    <t>J_i</t>
  </si>
  <si>
    <t>J_num</t>
  </si>
  <si>
    <t>Select the number of cups of vegetables including vegetable juice offered with this meal</t>
  </si>
  <si>
    <t>V_i</t>
  </si>
  <si>
    <t>V_num</t>
  </si>
  <si>
    <t>ONLY select the cups of vegetable juice</t>
  </si>
  <si>
    <t>jv_i</t>
  </si>
  <si>
    <t>jv_num</t>
  </si>
  <si>
    <t>Enter the number of cups of fluid milk offered with this meal</t>
  </si>
  <si>
    <t>Example: Chicken nuggets w/ roll and honey sauce</t>
  </si>
  <si>
    <t>Decimal/Fraction Converter
(Rounded down to the nearest 1/8)</t>
  </si>
  <si>
    <t>Enter the decimal you wish to convert to a fraction in the box:</t>
  </si>
  <si>
    <t>The decimal entered above has been converted to the following fraction:</t>
  </si>
  <si>
    <t>Vegetable Subgroups 
Lunch, Grades 9-12</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</si>
  <si>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</si>
  <si>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</si>
  <si>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</si>
  <si>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</si>
  <si>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</si>
  <si>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</si>
  <si>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Arugula lettuce</t>
  </si>
  <si>
    <t xml:space="preserve">Carrot juice </t>
  </si>
  <si>
    <t xml:space="preserve">Black beans </t>
  </si>
  <si>
    <t>Corn</t>
  </si>
  <si>
    <t xml:space="preserve">Artichokes </t>
  </si>
  <si>
    <t>Bok choy</t>
  </si>
  <si>
    <t>Carrots</t>
  </si>
  <si>
    <t xml:space="preserve">Chickpeas </t>
  </si>
  <si>
    <t>Fresh Cow/field/blackeye/pigeon (peas)</t>
  </si>
  <si>
    <t>Asparagus</t>
  </si>
  <si>
    <t>Boston or bibb lettuce</t>
  </si>
  <si>
    <t>Chili pepper, hot</t>
  </si>
  <si>
    <t xml:space="preserve">Kidney beans </t>
  </si>
  <si>
    <t>Green peas, immature</t>
  </si>
  <si>
    <t xml:space="preserve">Avocado </t>
  </si>
  <si>
    <t>Broccoli</t>
  </si>
  <si>
    <t xml:space="preserve">Peppers, red, sweet, bell </t>
  </si>
  <si>
    <t xml:space="preserve">Lentils </t>
  </si>
  <si>
    <t>Jicama</t>
  </si>
  <si>
    <t>Bamboo Shoots</t>
  </si>
  <si>
    <t>Chard</t>
  </si>
  <si>
    <t>Pumpkin</t>
  </si>
  <si>
    <t>Lima beans, mature</t>
  </si>
  <si>
    <t xml:space="preserve">Lima beans, immature </t>
  </si>
  <si>
    <t>Beans, green/snap/yellow</t>
  </si>
  <si>
    <t>Cilantro</t>
  </si>
  <si>
    <t xml:space="preserve">Squash, winter </t>
  </si>
  <si>
    <t>Pinto beans</t>
  </si>
  <si>
    <t>Parsnips</t>
  </si>
  <si>
    <t>Beets</t>
  </si>
  <si>
    <t>Collard greens</t>
  </si>
  <si>
    <t>Sweet potatoes</t>
  </si>
  <si>
    <t>Refried beans</t>
  </si>
  <si>
    <t xml:space="preserve">Plantains </t>
  </si>
  <si>
    <t xml:space="preserve">Brussels sprouts </t>
  </si>
  <si>
    <t>Grape leaves</t>
  </si>
  <si>
    <t xml:space="preserve">Tomato juice </t>
  </si>
  <si>
    <t>Soybeans</t>
  </si>
  <si>
    <t>Potatoes</t>
  </si>
  <si>
    <t>Cabbage, green/red</t>
  </si>
  <si>
    <t>Kale</t>
  </si>
  <si>
    <t>Tomato paste</t>
  </si>
  <si>
    <t xml:space="preserve">Split peas </t>
  </si>
  <si>
    <t>Water chestnuts</t>
  </si>
  <si>
    <t>Cactus (nopales)</t>
  </si>
  <si>
    <t>Mustard greens</t>
  </si>
  <si>
    <t>Tomato sauce</t>
  </si>
  <si>
    <t>White beans</t>
  </si>
  <si>
    <t>Starchy unspecified</t>
  </si>
  <si>
    <t xml:space="preserve">Cauliflower/broccoflower </t>
  </si>
  <si>
    <t>Romaine</t>
  </si>
  <si>
    <t>Tomatoes</t>
  </si>
  <si>
    <t>Beans/peas unspecified</t>
  </si>
  <si>
    <t>Celery</t>
  </si>
  <si>
    <t>Seaweed</t>
  </si>
  <si>
    <t>Red/orange unspecified</t>
  </si>
  <si>
    <t>Chili pepper, hot, green</t>
  </si>
  <si>
    <t>Spinach</t>
  </si>
  <si>
    <t>Chives</t>
  </si>
  <si>
    <t>Turnip greens</t>
  </si>
  <si>
    <t xml:space="preserve">Cucumber </t>
  </si>
  <si>
    <t>Watercress</t>
  </si>
  <si>
    <t>Eggplant</t>
  </si>
  <si>
    <t>Dark green unspecified</t>
  </si>
  <si>
    <t>Garlic</t>
  </si>
  <si>
    <t>Kohlrabi/celeriac/Fennel</t>
  </si>
  <si>
    <t>Lettuce, iceberg</t>
  </si>
  <si>
    <t>Mung bean/alfalfa sprouts</t>
  </si>
  <si>
    <t>Mushrooms</t>
  </si>
  <si>
    <t>Okra</t>
  </si>
  <si>
    <t>Olives</t>
  </si>
  <si>
    <t>Onions/leeks</t>
  </si>
  <si>
    <t>Peppers, green, sweet, bell</t>
  </si>
  <si>
    <t>Pickles</t>
  </si>
  <si>
    <t>Radishes</t>
  </si>
  <si>
    <t>Snowpeas</t>
  </si>
  <si>
    <t>Squash, Summer/yellow/spaghetti/chayote</t>
  </si>
  <si>
    <t>Tomatillos</t>
  </si>
  <si>
    <t>Turnips/rutabagas</t>
  </si>
  <si>
    <t>Zucchini</t>
  </si>
  <si>
    <t>**Extra dark green used as other**</t>
  </si>
  <si>
    <t>**Extra red/orange used as other**</t>
  </si>
  <si>
    <t>**Extra beans/peas used as other**</t>
  </si>
  <si>
    <t>Other unspecified</t>
  </si>
  <si>
    <t>OPTIONAL Weekly Vegetable Bar Data Entry
Grades 9-12</t>
  </si>
  <si>
    <t>Click here for help categorizing vegetables</t>
  </si>
  <si>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</si>
  <si>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Go to Instructions</t>
  </si>
  <si>
    <t xml:space="preserve">DARK GREEN vegetables offered  </t>
  </si>
  <si>
    <t>Quantity (cups)</t>
  </si>
  <si>
    <t xml:space="preserve">Red/Orange vegetables offered  </t>
  </si>
  <si>
    <t xml:space="preserve">Beans/Peas (legumes) offered  </t>
  </si>
  <si>
    <t xml:space="preserve">Starchy vegetables offered  </t>
  </si>
  <si>
    <t xml:space="preserve">Other vegetables offered  </t>
  </si>
  <si>
    <t>G_T</t>
  </si>
  <si>
    <t>G_I</t>
  </si>
  <si>
    <t>G_num</t>
  </si>
  <si>
    <t>R_T</t>
  </si>
  <si>
    <t>R_i</t>
  </si>
  <si>
    <t>r_num</t>
  </si>
  <si>
    <t>B_t</t>
  </si>
  <si>
    <t>B_i</t>
  </si>
  <si>
    <t>B_num</t>
  </si>
  <si>
    <t>S_T</t>
  </si>
  <si>
    <t>s_i</t>
  </si>
  <si>
    <t>s_num</t>
  </si>
  <si>
    <t>O_T</t>
  </si>
  <si>
    <t>o_i</t>
  </si>
  <si>
    <t>O_num</t>
  </si>
  <si>
    <t>Sum of Dark Green Offerings:</t>
  </si>
  <si>
    <t>Sum of Red/Orange Offerings:</t>
  </si>
  <si>
    <t>Sum of Beans/Peas (legumes) Offerings:</t>
  </si>
  <si>
    <t>Sum of Starchy Offerings:</t>
  </si>
  <si>
    <t>Sum of Other Offerings:</t>
  </si>
  <si>
    <t>Unspecified Dark Green Vegetables</t>
  </si>
  <si>
    <t>Unspecified Red/Orange Vegetables</t>
  </si>
  <si>
    <t>Unspecified Beans/Peas</t>
  </si>
  <si>
    <t>Unspecified Starchy Vegetables</t>
  </si>
  <si>
    <t>Unspecified Other Vegetables</t>
  </si>
  <si>
    <t>Monday Daily Lunch Requirement Check
Grades 9-12</t>
  </si>
  <si>
    <t>Scroll to the right to enter vegetable subgroup information</t>
  </si>
  <si>
    <t>Monday Vegetable Subgroup Data Entry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</si>
  <si>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</si>
  <si>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Go to Weekly Report</t>
  </si>
  <si>
    <r>
      <rPr>
        <sz val="12"/>
        <color indexed="8"/>
        <rFont val="Calibri"/>
        <family val="2"/>
      </rPr>
      <t>Creditable Amount of Each Vegetable Subgroup Offered on Monday</t>
    </r>
    <r>
      <rPr>
        <sz val="12"/>
        <color indexed="8"/>
        <rFont val="Calibri"/>
        <family val="2"/>
      </rPr>
      <t xml:space="preserve">
</t>
    </r>
    <r>
      <rPr>
        <sz val="12"/>
        <color indexed="8"/>
        <rFont val="Calibri"/>
        <family val="2"/>
      </rPr>
      <t xml:space="preserve">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r>
  </si>
  <si>
    <t xml:space="preserve">Click here for help categorizing vegetables
</t>
  </si>
  <si>
    <t>Monday</t>
  </si>
  <si>
    <r>
      <t xml:space="preserve">Check this box if you offered the weekly vegetable bar on Monday with </t>
    </r>
    <r>
      <rPr>
        <b/>
        <sz val="12"/>
        <color indexed="8"/>
        <rFont val="Calibri"/>
        <family val="2"/>
      </rPr>
      <t>NO CHANGES</t>
    </r>
    <r>
      <rPr>
        <sz val="12"/>
        <color indexed="8"/>
        <rFont val="Calibri"/>
        <family val="2"/>
      </rPr>
      <t>:</t>
    </r>
  </si>
  <si>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</si>
  <si>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2.  Meat/Meat Alternate (M/MA)</t>
  </si>
  <si>
    <t>3. Grains</t>
  </si>
  <si>
    <t>4. Fruit</t>
  </si>
  <si>
    <t>5. Vegetables</t>
  </si>
  <si>
    <t>6. Milk</t>
  </si>
  <si>
    <r>
      <t xml:space="preserve">Milk Type
</t>
    </r>
    <r>
      <rPr>
        <sz val="11"/>
        <color theme="1"/>
        <rFont val="Calibri"/>
        <family val="2"/>
        <scheme val="minor"/>
      </rPr>
      <t>Check the type of milk below if it is offered to students on Monday. 
All types of milk included.</t>
    </r>
  </si>
  <si>
    <t>If you offered any vegetables in addition to the weekly vegetable bar, select the largest amount of the vegetable offered to a student and select the name of each vegetable under the appropriate subgroup.
NOTE:  If you offered a vegetable bar on Monday that differs from the weekly offerings, all offerings and quantities for each vegetable subgroup must be selected in the section below.</t>
  </si>
  <si>
    <t>M/MA
oz equivalents</t>
  </si>
  <si>
    <t>Daily M/MA Requirement Check
2 oz equivalents</t>
  </si>
  <si>
    <t xml:space="preserve">a. Grains
 oz equivalents
</t>
  </si>
  <si>
    <t>Daily Grain Requirement Check
2 oz equivalents</t>
  </si>
  <si>
    <t xml:space="preserve">b. Whole Grain Rich
 oz equivalents
 </t>
  </si>
  <si>
    <t xml:space="preserve">c. Grain Based Dessert
 oz equivalents
 </t>
  </si>
  <si>
    <t>a. Fruit
cups</t>
  </si>
  <si>
    <t>Daily Fruit Requirement Check
 1 cup</t>
  </si>
  <si>
    <t>b. Fruit Juice 
cups</t>
  </si>
  <si>
    <t>a. Vegetables
 cups</t>
  </si>
  <si>
    <t>Daily Vegetable Requirement Check
1 cup</t>
  </si>
  <si>
    <t>b. Vegetable Juice 
cups</t>
  </si>
  <si>
    <t>Milk
cups</t>
  </si>
  <si>
    <t>Daily Milk Requirement Check
1 cup</t>
  </si>
  <si>
    <t>Skim/fat-free, unflavored</t>
  </si>
  <si>
    <t>DARK GREEN vegetables offered on Monday</t>
  </si>
  <si>
    <t>Red/Orange vegetables offered on Monday</t>
  </si>
  <si>
    <t>Beans/Peas (legumes) offered on Monday</t>
  </si>
  <si>
    <t>Starchy vegetables offered on Monday</t>
  </si>
  <si>
    <t>Other vegetables offered on Monday</t>
  </si>
  <si>
    <t>Skim/fat-free, flavored</t>
  </si>
  <si>
    <t>Low-fat (1% or less), unflavored</t>
  </si>
  <si>
    <t>Largest amount of dark green vegetables to select on Monday</t>
  </si>
  <si>
    <t>Largest amount of red/orange vegetables to select on Monday</t>
  </si>
  <si>
    <t>Largest amount of beans/peas to select on Monday</t>
  </si>
  <si>
    <t>Largest amount of starchy vegetables to select on Monday</t>
  </si>
  <si>
    <t>Largest amount of other vegetables to select on Monday</t>
  </si>
  <si>
    <t>Low-fat (1% or less), flavored</t>
  </si>
  <si>
    <t>Reduced fat (2% fat) or whole, unflavored and flavored</t>
  </si>
  <si>
    <r>
      <t xml:space="preserve">Fraction Calculator: 
</t>
    </r>
    <r>
      <rPr>
        <sz val="11"/>
        <color theme="1"/>
        <rFont val="Calibri"/>
        <family val="2"/>
        <scheme val="minor"/>
      </rPr>
      <t>Use this calculator to add the number of cups.</t>
    </r>
  </si>
  <si>
    <t>Tuesday Daily Lunch Requirement Check
Grades 9-12</t>
  </si>
  <si>
    <t>Tuesday Vegetable Subgroup Data Entry
Grades 9-12</t>
  </si>
  <si>
    <t xml:space="preserve">Creditable Amount of Each Vegetable Subgroup Offered on Tuesday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</si>
  <si>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Tuesday</t>
  </si>
  <si>
    <r>
      <t xml:space="preserve">Check this box if you offered the weekly vegetable bar on Tuesday with </t>
    </r>
    <r>
      <rPr>
        <b/>
        <sz val="12"/>
        <color indexed="8"/>
        <rFont val="Calibri"/>
        <family val="2"/>
      </rPr>
      <t>NO CHANGES</t>
    </r>
    <r>
      <rPr>
        <sz val="12"/>
        <color indexed="8"/>
        <rFont val="Calibri"/>
        <family val="2"/>
      </rPr>
      <t>:</t>
    </r>
  </si>
  <si>
    <r>
      <t xml:space="preserve">Milk Type
</t>
    </r>
    <r>
      <rPr>
        <sz val="11"/>
        <color theme="1"/>
        <rFont val="Calibri"/>
        <family val="2"/>
        <scheme val="minor"/>
      </rPr>
      <t>Check the type of milk below if it is offered to students on Tuesday. 
All types of milk included.</t>
    </r>
  </si>
  <si>
    <t>If you offered any vegetables in addition to the weekly vegetable bar, select the largest amount of the vegetable offered to a student and select the name of each vegetable under the appropriate subgroup.
NOTE:  If you offered a vegetable bar on Tuesday that differs from the weekly offerings, all offerings and quantities for each vegetable subgroup must be selected in the section below.</t>
  </si>
  <si>
    <t xml:space="preserve">a. Grains
 oz equivalents
 </t>
  </si>
  <si>
    <t>DARK GREEN vegetables offered on Tuesday</t>
  </si>
  <si>
    <t>Red/Orange vegetables offered on Tuesday</t>
  </si>
  <si>
    <t>Beans/Peas (legumes) offered on Tuesday</t>
  </si>
  <si>
    <t>Starchy vegetables offered on Tuesday</t>
  </si>
  <si>
    <t>Other vegetables offered on Tuesday</t>
  </si>
  <si>
    <t>Largest amount of dark green vegetables to select on Tuesday</t>
  </si>
  <si>
    <t>Largest amount of red/orange vegetables to select on Tuesday</t>
  </si>
  <si>
    <t>Largest amount of beans/peas to select on Tuesday</t>
  </si>
  <si>
    <t>Largest amount of starchy vegetables to select on Tuesday</t>
  </si>
  <si>
    <t>Largest amount of other vegetables to select on Tuesday</t>
  </si>
  <si>
    <t>Wednesday Daily Lunch Requirement Check
Grades 9-12</t>
  </si>
  <si>
    <t>Wednesday Vegetable Subgroup Data Entry
Grades 9-12</t>
  </si>
  <si>
    <t xml:space="preserve">Creditable Amount of Each Vegetable Subgroup Offered on Wednesday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</si>
  <si>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Wednesday</t>
  </si>
  <si>
    <r>
      <t xml:space="preserve">Check this box if you offered the weekly vegetable bar on Wednesday with </t>
    </r>
    <r>
      <rPr>
        <b/>
        <sz val="12"/>
        <color indexed="8"/>
        <rFont val="Calibri"/>
        <family val="2"/>
      </rPr>
      <t>NO CHANGES</t>
    </r>
    <r>
      <rPr>
        <sz val="12"/>
        <color indexed="8"/>
        <rFont val="Calibri"/>
        <family val="2"/>
      </rPr>
      <t>:</t>
    </r>
  </si>
  <si>
    <r>
      <t xml:space="preserve">Milk Type
</t>
    </r>
    <r>
      <rPr>
        <sz val="11"/>
        <color theme="1"/>
        <rFont val="Calibri"/>
        <family val="2"/>
        <scheme val="minor"/>
      </rPr>
      <t>Check the type of milk below if it is offered to students on Wednesday. 
All types of milk included.</t>
    </r>
  </si>
  <si>
    <t>If you offered any vegetables in addition to the weekly vegetable bar, select the largest amount of the vegetable offered to a student and select the name of each vegetable under the appropriate subgroup.
NOTE:  If you offered a vegetable bar on Wednesday that differs from the weekly offerings, all offerings and quantities for each vegetable subgroup must be selected in the section below.</t>
  </si>
  <si>
    <t>DARK GREEN vegetables offered on Wednesday</t>
  </si>
  <si>
    <t>Red/Orange vegetables offered on Wednesday</t>
  </si>
  <si>
    <t>Beans/Peas (legumes) offered on Wednesday</t>
  </si>
  <si>
    <t>Starchy vegetables offered on Wednesday</t>
  </si>
  <si>
    <t>Other vegetables offered on Wednesday</t>
  </si>
  <si>
    <t>Largest amount of dark green vegetables to select on Wednesday</t>
  </si>
  <si>
    <t>Largest amount of red/orange vegetables to select on Wednesday</t>
  </si>
  <si>
    <t>Largest amount of beans/peas to select on Wednesday</t>
  </si>
  <si>
    <t>Largest amount of starchy vegetables to select on Wednesday</t>
  </si>
  <si>
    <t>Largest amount of other vegetables to select on Wednesday</t>
  </si>
  <si>
    <t>Thursday Daily Lunch Requirement Check
Grades 9-12</t>
  </si>
  <si>
    <t>Thursday Vegetable Subgroup Data Entry
Grades 9-12</t>
  </si>
  <si>
    <t xml:space="preserve">Creditable Amount of Each Vegetable Subgroup Offered on Thursday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</si>
  <si>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Thursday</t>
  </si>
  <si>
    <r>
      <t xml:space="preserve">Check this box if you offered the weekly vegetable bar on Thursday with </t>
    </r>
    <r>
      <rPr>
        <b/>
        <sz val="12"/>
        <color indexed="8"/>
        <rFont val="Calibri"/>
        <family val="2"/>
      </rPr>
      <t>NO CHANGES</t>
    </r>
    <r>
      <rPr>
        <sz val="12"/>
        <color indexed="8"/>
        <rFont val="Calibri"/>
        <family val="2"/>
      </rPr>
      <t>:</t>
    </r>
  </si>
  <si>
    <r>
      <t xml:space="preserve">Milk Type
</t>
    </r>
    <r>
      <rPr>
        <sz val="11"/>
        <color theme="1"/>
        <rFont val="Calibri"/>
        <family val="2"/>
        <scheme val="minor"/>
      </rPr>
      <t>Check the type of milk below if it is offered to students on Thursday. 
All types of milk included.</t>
    </r>
  </si>
  <si>
    <t>If you offered any vegetables in addition to the weekly vegetable bar, select the largest amount of the vegetable offered to a student and select the name of each vegetable under the appropriate subgroup.
NOTE:  If you offered a vegetable bar on Thursday that differs from the weekly offerings, all offerings and quantities for each vegetable subgroup must be selected in the section below.</t>
  </si>
  <si>
    <t>b. Whole Grain Rich
 oz equivalents</t>
  </si>
  <si>
    <t>DARK GREEN vegetables offered on Thursday</t>
  </si>
  <si>
    <t>Red/Orange vegetables offered on Thursday</t>
  </si>
  <si>
    <t>Beans/Peas (legumes) offered on Thursday</t>
  </si>
  <si>
    <t>Starchy vegetables offered on Thursday</t>
  </si>
  <si>
    <t>Other vegetables offered on Thursday</t>
  </si>
  <si>
    <t>Largest amount of dark green vegetables to select on Thursday</t>
  </si>
  <si>
    <t>Largest amount of red/orange vegetables to select on Thursday</t>
  </si>
  <si>
    <t>Largest amount of beans/peas to select on Thursday</t>
  </si>
  <si>
    <t>Largest amount of starchy vegetables to select on Thursday</t>
  </si>
  <si>
    <t>Largest amount of other vegetables to select on Thursday</t>
  </si>
  <si>
    <t>Friday Daily Lunch Requirement Check
Grades 9-12</t>
  </si>
  <si>
    <t>Friday Vegetable Subgroup Data Entry
Grades 9-12</t>
  </si>
  <si>
    <t xml:space="preserve">Creditable Amount of Each Vegetable Subgroup Offered on Friday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</si>
  <si>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Friday</t>
  </si>
  <si>
    <r>
      <t xml:space="preserve">Check this box if you offered the weekly vegetable bar on Friday with </t>
    </r>
    <r>
      <rPr>
        <b/>
        <sz val="12"/>
        <color indexed="8"/>
        <rFont val="Calibri"/>
        <family val="2"/>
      </rPr>
      <t>NO CHANGES</t>
    </r>
    <r>
      <rPr>
        <sz val="12"/>
        <color indexed="8"/>
        <rFont val="Calibri"/>
        <family val="2"/>
      </rPr>
      <t>:</t>
    </r>
  </si>
  <si>
    <r>
      <t xml:space="preserve">Milk Type
</t>
    </r>
    <r>
      <rPr>
        <sz val="11"/>
        <color theme="1"/>
        <rFont val="Calibri"/>
        <family val="2"/>
        <scheme val="minor"/>
      </rPr>
      <t>Check the type of milk below if it is offered to students on Friday. 
All types of milk included.</t>
    </r>
  </si>
  <si>
    <t>If you offered any vegetables in addition to the weekly vegetable bar, select the largest amount of the vegetable offered to a student and select the name of each vegetable under the appropriate subgroup.
NOTE:  If you offered a vegetable bar on Friday that differs from the weekly offerings, all offerings and quantities for each vegetable subgroup must be selected in the section below.</t>
  </si>
  <si>
    <t>DARK GREEN vegetables offered on Friday</t>
  </si>
  <si>
    <t>Red/Orange vegetables offered on Friday</t>
  </si>
  <si>
    <t>Beans/Peas (legumes) offered on Friday</t>
  </si>
  <si>
    <t>Starchy vegetables offered on Friday</t>
  </si>
  <si>
    <t>Other vegetables offered on Friday</t>
  </si>
  <si>
    <t>Largest amount of dark green vegetables to select on Friday</t>
  </si>
  <si>
    <t>Largest amount of red/orange vegetables to select on Friday</t>
  </si>
  <si>
    <t>Largest amount of beans/peas to select on Friday</t>
  </si>
  <si>
    <t>Largest amount of starchy vegetables to select on Friday</t>
  </si>
  <si>
    <t>Largest amount of other vegetables to select on Friday</t>
  </si>
  <si>
    <t>Weekly Report
Lunch, Grades 9-12</t>
  </si>
  <si>
    <t>Cells shaded this color means the daily minimum for the component is NOT met</t>
  </si>
  <si>
    <t>Go to instructions</t>
  </si>
  <si>
    <t>Weekly Total</t>
  </si>
  <si>
    <t>Weekly Requirement (cups)</t>
  </si>
  <si>
    <t>Weekly Requirement Check</t>
  </si>
  <si>
    <t xml:space="preserve">Weekly Fruit Juice Limit Check
(no more than half of total fruit)
</t>
  </si>
  <si>
    <t>Total Weekly Fruit</t>
  </si>
  <si>
    <t>Total Weekly Fruit Juice</t>
  </si>
  <si>
    <t>Percent of total weekly fruit that is juice</t>
  </si>
  <si>
    <t>Weekly requirement check</t>
  </si>
  <si>
    <t>Minimum Fruit (cups)</t>
  </si>
  <si>
    <t>Fruit</t>
  </si>
  <si>
    <t>Juice</t>
  </si>
  <si>
    <t xml:space="preserve">Weekly Vegetable Juice Limit Check
(no more than half of total vegetables)
</t>
  </si>
  <si>
    <t>Total Weekly Vegetables</t>
  </si>
  <si>
    <t>Total Weekly Vegetable Juice</t>
  </si>
  <si>
    <t>Percent of total weekly vegetables that is juice</t>
  </si>
  <si>
    <t>Minimum Vegetables</t>
  </si>
  <si>
    <r>
      <t xml:space="preserve">Cups of </t>
    </r>
    <r>
      <rPr>
        <b/>
        <sz val="12"/>
        <color indexed="57"/>
        <rFont val="Calibri"/>
        <family val="2"/>
      </rPr>
      <t>DARK GREEN</t>
    </r>
    <r>
      <rPr>
        <b/>
        <sz val="12"/>
        <color indexed="8"/>
        <rFont val="Calibri"/>
        <family val="2"/>
      </rPr>
      <t xml:space="preserve"> </t>
    </r>
  </si>
  <si>
    <t>Comments Section</t>
  </si>
  <si>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</si>
  <si>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</si>
  <si>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</si>
  <si>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</si>
  <si>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Weekly Requirement
 (oz equivalents)</t>
  </si>
  <si>
    <t>Minimum Meat/Meat Alternate</t>
  </si>
  <si>
    <t>Maximum  Meat/Meat Alternate</t>
  </si>
  <si>
    <t>Minimum Grain</t>
  </si>
  <si>
    <t>Maximum Grain</t>
  </si>
  <si>
    <t>Grain Based Dessert Total for all weekly meals</t>
  </si>
  <si>
    <t>No more 2 oz equivalents</t>
  </si>
  <si>
    <t>Whole Grain Rich Weekly Amount</t>
  </si>
  <si>
    <t>Weekly Grains Total:</t>
  </si>
  <si>
    <t>Weekly Whole Grain Rich Total:</t>
  </si>
  <si>
    <t xml:space="preserve">Percent of Whole Grain Rich </t>
  </si>
  <si>
    <t>80% whole grain rich</t>
  </si>
  <si>
    <t>Minimum Fluid Milk</t>
  </si>
  <si>
    <t>Variety: Skim/fat-free unflavored, Skim/fat-free flavored, Low-fat (less than 1%), unflavored, Low-fat (less than 1%), flavored</t>
  </si>
  <si>
    <t>Weekly Reimbursable Meals and Vegetable Subgroups for lunch: Grades 9-12</t>
  </si>
  <si>
    <t>Reimbursable Meals</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</si>
  <si>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</si>
  <si>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</si>
  <si>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</si>
  <si>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</si>
  <si>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</si>
  <si>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</si>
  <si>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</si>
  <si>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</si>
  <si>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</si>
  <si>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</si>
  <si>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</si>
  <si>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</si>
  <si>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</si>
  <si>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</si>
  <si>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</si>
  <si>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</si>
  <si>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</si>
  <si>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</si>
  <si>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</si>
  <si>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</si>
  <si>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</si>
  <si>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</si>
  <si>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</si>
  <si>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</si>
  <si>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</si>
  <si>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</si>
  <si>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</si>
  <si>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</si>
  <si>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</si>
  <si>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</si>
  <si>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</si>
  <si>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</si>
  <si>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</si>
  <si>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</si>
  <si>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</si>
  <si>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</si>
  <si>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</si>
  <si>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</si>
  <si>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</si>
  <si>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</si>
  <si>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</si>
  <si>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</si>
  <si>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</si>
  <si>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</si>
  <si>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</si>
  <si>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</si>
  <si>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</si>
  <si>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</si>
  <si>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</si>
  <si>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</si>
  <si>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</si>
  <si>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</si>
  <si>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</si>
  <si>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</si>
  <si>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</si>
  <si>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</si>
  <si>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</si>
  <si>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</si>
  <si>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</si>
  <si>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</si>
  <si>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</si>
  <si>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</si>
  <si>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</si>
  <si>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</si>
  <si>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</si>
  <si>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</si>
  <si>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</si>
  <si>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</si>
  <si>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</si>
  <si>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</si>
  <si>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</si>
  <si>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</si>
  <si>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</si>
  <si>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</si>
  <si>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</si>
  <si>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</si>
  <si>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</si>
  <si>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</si>
  <si>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</si>
  <si>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</si>
  <si>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</si>
  <si>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</si>
  <si>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</si>
  <si>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</si>
  <si>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</si>
  <si>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</si>
  <si>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</si>
  <si>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</si>
  <si>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</si>
  <si>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</si>
  <si>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</si>
  <si>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</si>
  <si>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</si>
  <si>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</si>
  <si>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</si>
  <si>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</si>
  <si>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</si>
  <si>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</si>
  <si>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</si>
  <si>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</si>
  <si>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Vegetable Subgroups</t>
  </si>
  <si>
    <t>Dark Green</t>
  </si>
  <si>
    <t>Red/orange</t>
  </si>
  <si>
    <t>Beans/peas</t>
  </si>
  <si>
    <t>Starchy</t>
  </si>
  <si>
    <t>Other</t>
  </si>
  <si>
    <t>Daily Lunch Requirement Check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</si>
  <si>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</si>
  <si>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</si>
  <si>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Red/Orange  vegetables Offered on Monday</t>
  </si>
  <si>
    <t>Select the reimbursable lunches offered on Monday</t>
  </si>
  <si>
    <t>Vegetables</t>
  </si>
  <si>
    <t>Grains</t>
  </si>
  <si>
    <t>Meat/Meat Alternate (M/MA)</t>
  </si>
  <si>
    <t>Milk</t>
  </si>
  <si>
    <r>
      <t xml:space="preserve">Milk Type
</t>
    </r>
    <r>
      <rPr>
        <i/>
        <sz val="11"/>
        <color indexed="8"/>
        <rFont val="Calibri"/>
        <family val="2"/>
      </rPr>
      <t>Check the type of milk below if it is offered to students on Monday</t>
    </r>
  </si>
  <si>
    <t>Reimbursable Meal</t>
  </si>
  <si>
    <t>Fruit (cups)</t>
  </si>
  <si>
    <t>Check if less than half of fruit is juice</t>
  </si>
  <si>
    <t>Daily Juice Limit</t>
  </si>
  <si>
    <t>Vegetables (cups)</t>
  </si>
  <si>
    <t>Grains
 (oz equivalent)</t>
  </si>
  <si>
    <t>M/MA
 (oz equivalent)</t>
  </si>
  <si>
    <t>Milk (cups)</t>
  </si>
  <si>
    <t>Daily Vegetable Milk Check
1 cup</t>
  </si>
  <si>
    <t>Skim/Nonfat milk, unflavored
All Types</t>
  </si>
  <si>
    <t>F-c</t>
  </si>
  <si>
    <t>Skim/Nonfat milk, flavored
All Types</t>
  </si>
  <si>
    <t>1% Milk, unflavored
All  Types</t>
  </si>
  <si>
    <t>1% Milk, flavored
All Types</t>
  </si>
  <si>
    <t>2% Milk or Whole Milk, flavored or unflavored
All Types</t>
  </si>
  <si>
    <t>Simplified Nutrient Assessment Instructions</t>
  </si>
  <si>
    <t>Key Information</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</si>
  <si>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</si>
  <si>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fruits, or vegetables.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</si>
  <si>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</si>
  <si>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</si>
  <si>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</si>
  <si>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</si>
  <si>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</si>
  <si>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</si>
  <si>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</si>
  <si>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</si>
  <si>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</si>
  <si>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</si>
  <si>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</si>
  <si>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</si>
  <si>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</si>
  <si>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</si>
  <si>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</si>
  <si>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</si>
  <si>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Vegetable Subgroup Simplified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</si>
  <si>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</si>
  <si>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 xml:space="preserve">Fruit </t>
  </si>
  <si>
    <t>This box has already calculated the menu’s average serving size and total weekly servings from earlier data entered.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</si>
  <si>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</si>
  <si>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</si>
  <si>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</si>
  <si>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</si>
  <si>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</si>
  <si>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</si>
  <si>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</si>
  <si>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</si>
  <si>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</si>
  <si>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5 cups of fruit offered over the week </t>
  </si>
  <si>
    <t>(2 cups canned in light syrup, 3 cups fresh/plain fruit)</t>
  </si>
  <si>
    <t xml:space="preserve">Result: Fruit offered with added sugar 40% of the time (2 divided by 5; select “30% to 70% of the total fruit offerings) </t>
  </si>
  <si>
    <t>Result: Fruit offered with added fat 0% of the time (0 divided by 5; select “less than 30% of the total fruit offerings”)</t>
  </si>
  <si>
    <t xml:space="preserve">Milk </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</si>
  <si>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</si>
  <si>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</si>
  <si>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</si>
  <si>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</si>
  <si>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</si>
  <si>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</si>
  <si>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</si>
  <si>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</si>
  <si>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 xml:space="preserve">Vegetable Subgroups </t>
  </si>
  <si>
    <t>Each of the vegetable subgroups also has a selection chart. The first is Dark Green Vegetables.</t>
  </si>
  <si>
    <t>This box has already calculated the largest amount of dark green vegetables a child is able to select across the 5-day week from earlier data entered.</t>
  </si>
  <si>
    <t>-Select the button that best describes added fat in offered dark green vegetables. The default option is “Dark green vegetables not offered.” Only ONE selection can be made- refer to the above list of common added ingredients to vegetables and select the best choice.</t>
  </si>
  <si>
    <t>If VEGETABLE SUBGROUP are offered less than 30% of the time with added fat.</t>
  </si>
  <si>
    <t>If VEGETABLE SUBGROUP are offered 30% to 70% of the time with added fat.</t>
  </si>
  <si>
    <t>If VEGETABLE SUBGROUP are offered more than 70% of the time with added fat.</t>
  </si>
  <si>
    <t>-Proceed with all remaining subgroups, following the same steps described above.</t>
  </si>
  <si>
    <t>Note that there is a separate set of questions for fat and sugar for the Red/Orange vegetable subgroup.</t>
  </si>
  <si>
    <t>Vegetable Subgroup Example: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</si>
  <si>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</si>
  <si>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</si>
  <si>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</si>
  <si>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</si>
  <si>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Main Dish Simplified Nutrient Data Entry</t>
  </si>
  <si>
    <t>The middle section is entitled “Main Dish Simplified Nutrient Data Entry.”</t>
  </si>
  <si>
    <t xml:space="preserve">All meals offered over the week have been pre-populated (column M1). </t>
  </si>
  <si>
    <t>In column M2, enter the Main Dish, the part of the meal associated with the information entered in columns M3-M5 (calories, saturated fat, number of planned weekly servings).</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</si>
  <si>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</si>
  <si>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</si>
  <si>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</si>
  <si>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</si>
  <si>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</si>
  <si>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</si>
  <si>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</si>
  <si>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Main Dish Example:  </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</si>
  <si>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</si>
  <si>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</si>
  <si>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</si>
  <si>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Other Items Nutrient Assessment</t>
  </si>
  <si>
    <t>The section to the far right is entitled “Other items: Sides, Desserts,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</si>
  <si>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</si>
  <si>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</si>
  <si>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</si>
  <si>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</si>
  <si>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</si>
  <si>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</si>
  <si>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salad dressing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</si>
  <si>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</si>
  <si>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</si>
  <si>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</si>
  <si>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</si>
  <si>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</si>
  <si>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</si>
  <si>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</si>
  <si>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</si>
  <si>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</si>
  <si>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</si>
  <si>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</si>
  <si>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Simplified Nutrient Assessment for Lunch, Grades 9-12</t>
  </si>
  <si>
    <t>Click here to go to Optional Serving Size and Fraction Calculators</t>
  </si>
  <si>
    <t>Click here to go to the calories, saturated fat, and sodium table for commonly used condiments</t>
  </si>
  <si>
    <t>Go to Results</t>
  </si>
  <si>
    <t>Fruit, Milk, and Vegetable Subgroup Nutrient Assessment</t>
  </si>
  <si>
    <t>Other items: Sides, Desserts, Condiments Nutrient Data Entry</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</si>
  <si>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</si>
  <si>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</si>
  <si>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</si>
  <si>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M1</t>
  </si>
  <si>
    <t>M2</t>
  </si>
  <si>
    <t>M3</t>
  </si>
  <si>
    <t>M4</t>
  </si>
  <si>
    <t>M5</t>
  </si>
  <si>
    <t>M6</t>
  </si>
  <si>
    <t>O1</t>
  </si>
  <si>
    <t>Q2</t>
  </si>
  <si>
    <t>O3</t>
  </si>
  <si>
    <t>O4</t>
  </si>
  <si>
    <t>O5</t>
  </si>
  <si>
    <t>Cal_serv</t>
  </si>
  <si>
    <t>fat_serv</t>
  </si>
  <si>
    <r>
      <t xml:space="preserve">Meal Name
</t>
    </r>
    <r>
      <rPr>
        <sz val="10"/>
        <color indexed="8"/>
        <rFont val="Calibri"/>
        <family val="2"/>
      </rPr>
      <t>This column is pre-populated with the meal names entered
 on the "All Meals" tab</t>
    </r>
  </si>
  <si>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</si>
  <si>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</si>
  <si>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</si>
  <si>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serving(mg)</t>
  </si>
  <si>
    <t>Number of planned servings for the week</t>
  </si>
  <si>
    <t>cal</t>
  </si>
  <si>
    <t>fat</t>
  </si>
  <si>
    <t>sodium</t>
  </si>
  <si>
    <t>Dessert, Side, or Condiment</t>
  </si>
  <si>
    <t>OPTIONAL Tools to Assist in Serving Calculations</t>
  </si>
  <si>
    <t>Chicken Nuggets</t>
  </si>
  <si>
    <t>Example: Small cookie</t>
  </si>
  <si>
    <t>Calories and Saturated Fat Serving Size Calculator (cups)</t>
  </si>
  <si>
    <t>Average serving size:</t>
  </si>
  <si>
    <t>Total Weekly servings:</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</si>
  <si>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</si>
  <si>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</si>
  <si>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</si>
  <si>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</si>
  <si>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</si>
  <si>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</si>
  <si>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</si>
  <si>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</si>
  <si>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</si>
  <si>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</si>
  <si>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</si>
  <si>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</si>
  <si>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avg_sodium</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</si>
  <si>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</si>
  <si>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</si>
  <si>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</si>
  <si>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</si>
  <si>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</si>
  <si>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</si>
  <si>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</si>
  <si>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</si>
  <si>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</si>
  <si>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</si>
  <si>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</si>
  <si>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</si>
  <si>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 xml:space="preserve">Vegetable Subgroups
</t>
  </si>
  <si>
    <t>Select the option that best represents how each subgroup is offered throughout the week. Include fats and sugars added during preparation as well as any additional fats and/or sugars offered with the vegetables.</t>
  </si>
  <si>
    <t>Sodium calc</t>
  </si>
  <si>
    <t>Dark Green Vegetables (cups)</t>
  </si>
  <si>
    <t>sod_wk</t>
  </si>
  <si>
    <t>avg_sod</t>
  </si>
  <si>
    <t>Estimated share of dark green vegetables to select:</t>
  </si>
  <si>
    <t>Calories, Saturated Fat, and Sodium for Commonly Used Condiments</t>
  </si>
  <si>
    <t>Dark Green vegetables are offered throughout the week with added fat:</t>
  </si>
  <si>
    <t>Cal_wk</t>
  </si>
  <si>
    <t>fat_wk</t>
  </si>
  <si>
    <t>Source of Fat</t>
  </si>
  <si>
    <t>Calories (kcal)</t>
  </si>
  <si>
    <t>Saturated Fat (gm)</t>
  </si>
  <si>
    <t>Sodium (Na)</t>
  </si>
  <si>
    <t>Less than 30% of the total dark green offerings</t>
  </si>
  <si>
    <t>Butter (2tsp)</t>
  </si>
  <si>
    <t>30% to 70% of the total dark green offerings</t>
  </si>
  <si>
    <t>Margarine (2tsp)</t>
  </si>
  <si>
    <t>Margarine (stick)</t>
  </si>
  <si>
    <t>More than 70% of the total dark green offerings</t>
  </si>
  <si>
    <t>Heavy cream (2 Tbsp)</t>
  </si>
  <si>
    <t>Dark green vegetables not offered</t>
  </si>
  <si>
    <t>Ranch dressing, regular (1 Tbsp)</t>
  </si>
  <si>
    <t>Ranch dressing, reduced fat (1 Tbsp)</t>
  </si>
  <si>
    <t>Red/orange Vegetables (cups)</t>
  </si>
  <si>
    <t>Sod_calc</t>
  </si>
  <si>
    <t>Italian dressing, regular (1 Tbsp)</t>
  </si>
  <si>
    <t>Estimated share of red/orange vegetables to select:</t>
  </si>
  <si>
    <t>Italian dressing, reduced fat (1 Tbsp)</t>
  </si>
  <si>
    <t>Red/orange Vegetables are offered throughout the week with added fat:</t>
  </si>
  <si>
    <t>Red/orange Vegetables are offered throughout the week with added sugar:</t>
  </si>
  <si>
    <t>Mayonnaise (1 Tbsp)</t>
  </si>
  <si>
    <t>Less than 30% of the total red/orange offerings</t>
  </si>
  <si>
    <t>Ketchup (9gm packet)</t>
  </si>
  <si>
    <t>30% to 70% of the total red/orange offerings</t>
  </si>
  <si>
    <t>Honey (1 Tbsp)</t>
  </si>
  <si>
    <t>More than 70% of the total red/orange offerings</t>
  </si>
  <si>
    <t>Maple syrup (2 Tbsp)</t>
  </si>
  <si>
    <t>Red/orange vegetables not offered</t>
  </si>
  <si>
    <t>Mustard (5gm packet)</t>
  </si>
  <si>
    <t>Beans/peas (legumes) (cups)</t>
  </si>
  <si>
    <t>Estimated share of beans/peas to select:</t>
  </si>
  <si>
    <t>Beans/Peas are offered throughout the week with added fat:</t>
  </si>
  <si>
    <t>Less than 30% of the total beans/peas (legumes) offerings</t>
  </si>
  <si>
    <t>30% to 70% of the total beans/peas (legumes) offerings</t>
  </si>
  <si>
    <t>More than 70% of the total beans/peas (legumes) offerings</t>
  </si>
  <si>
    <t>Beans/peas not offered</t>
  </si>
  <si>
    <t>Starchy Vegetables (cups)</t>
  </si>
  <si>
    <t>Estimated share of Starchy vegetables to select:</t>
  </si>
  <si>
    <t>Starchy vegetables are offered throughout the week with added fat:</t>
  </si>
  <si>
    <t>Less than 30% of the total starchy offerings</t>
  </si>
  <si>
    <t>30% to 70% of the total starchy offerings</t>
  </si>
  <si>
    <t>More than 70% of the total starchy offerings</t>
  </si>
  <si>
    <t>Starchy vegetables not offered</t>
  </si>
  <si>
    <t>Other Vegetables (cups)</t>
  </si>
  <si>
    <t>Estimated share of Other vegetables to select:</t>
  </si>
  <si>
    <t>Daily Amounts Based on the Average for a 5-day week</t>
  </si>
  <si>
    <t>Other vegetables are offered throughout the week with added fat:</t>
  </si>
  <si>
    <t>Nutrient</t>
  </si>
  <si>
    <t>Measure</t>
  </si>
  <si>
    <t>Required Range</t>
  </si>
  <si>
    <t>Assessment</t>
  </si>
  <si>
    <t>Less than 30% of the total other offerings</t>
  </si>
  <si>
    <t>Calories</t>
  </si>
  <si>
    <t>Daily Average</t>
  </si>
  <si>
    <t>750-850 kcals</t>
  </si>
  <si>
    <t>30% to 70% of the total other offerings</t>
  </si>
  <si>
    <t>More than 70% of the total other offerings</t>
  </si>
  <si>
    <t>Saturated Fat</t>
  </si>
  <si>
    <t>Percent of Calories</t>
  </si>
  <si>
    <t>Less than 10% of total calories</t>
  </si>
  <si>
    <t>Other vegetables not offered</t>
  </si>
  <si>
    <t>Sodium</t>
  </si>
  <si>
    <t>Less than or equal to 1,280 mg</t>
  </si>
  <si>
    <t>Total_avg_daily for F,M,V</t>
  </si>
  <si>
    <t>Cal</t>
  </si>
  <si>
    <t>sat fat</t>
  </si>
  <si>
    <t>Num_servings</t>
  </si>
  <si>
    <t>sodium base veg</t>
  </si>
  <si>
    <t>Total cal</t>
  </si>
  <si>
    <t>Total fat</t>
  </si>
  <si>
    <t>sodium veg total</t>
  </si>
  <si>
    <t>Total weekly veg cups</t>
  </si>
  <si>
    <t>avg_day_cal</t>
  </si>
  <si>
    <t>avg_day_fat</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</si>
  <si>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</si>
  <si>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</si>
  <si>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</si>
  <si>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</si>
  <si>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</si>
  <si>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</si>
  <si>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</si>
  <si>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</si>
  <si>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</si>
  <si>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</si>
  <si>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</si>
  <si>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2. Do you offer fried potatoes less than two days per week?
(Select "No" if offered MORE than two days)</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</si>
  <si>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</si>
  <si>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</si>
  <si>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</si>
  <si>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</si>
  <si>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</si>
  <si>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</si>
  <si>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</si>
  <si>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Once all questions have been answered for fruits, milk, and vegetables, scroll to the top and begin the "Main Dish Simplified Nutrient Data Entry" section and the "Other items" data entry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</si>
</sst>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7" x14ac:knownFonts="1">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sz val="12"/>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9" tint="-0.499984740745262"/>
      <name val="Calibri"/>
      <family val="2"/>
      <scheme val="minor"/>
    </font>
    <font>
      <b/>
      <sz val="11"/>
      <color theme="5" tint="-0.499984740745262"/>
      <name val="Calibri"/>
      <family val="2"/>
      <scheme val="minor"/>
    </font>
    <font>
      <b/>
      <sz val="11"/>
      <name val="Calibri"/>
      <family val="2"/>
      <scheme val="minor"/>
    </font>
    <font>
      <b/>
      <sz val="11"/>
      <color theme="6" tint="-0.499984740745262"/>
      <name val="Calibri"/>
      <family val="2"/>
      <scheme val="minor"/>
    </font>
    <font>
      <b/>
      <sz val="14"/>
      <color rgb="FFC00000"/>
      <name val="Calibri"/>
      <family val="2"/>
      <scheme val="minor"/>
    </font>
    <font>
      <b/>
      <sz val="14"/>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1"/>
      <color rgb="FFC00000"/>
      <name val="Calibri"/>
      <family val="2"/>
      <scheme val="minor"/>
    </font>
    <font>
      <b/>
      <sz val="12"/>
      <color theme="1"/>
      <name val="Calibri"/>
      <family val="2"/>
    </font>
    <font>
      <b/>
      <sz val="14"/>
      <color theme="3"/>
      <name val="Calibri"/>
      <family val="2"/>
      <scheme val="minor"/>
    </font>
    <font>
      <u/>
      <sz val="16"/>
      <color theme="10"/>
      <name val="Calibri"/>
      <family val="2"/>
    </font>
    <font>
      <b/>
      <sz val="14"/>
      <color theme="1"/>
      <name val="Times New Roman"/>
      <family val="1"/>
    </font>
    <font>
      <b/>
      <sz val="14"/>
      <name val="Times New Roman"/>
      <family val="1"/>
    </font>
  </fonts>
  <fills count="33">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2" fillId="0" borderId="0" applyNumberFormat="0" applyFill="0" applyBorder="0" applyAlignment="0" applyProtection="0">
      <alignment vertical="top"/>
      <protection locked="0"/>
    </xf>
    <xf numFmtId="9" fontId="29" fillId="0" borderId="0" applyFont="0" applyFill="0" applyBorder="0" applyAlignment="0" applyProtection="0"/>
  </cellStyleXfs>
  <cellXfs count="1303">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4"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35" fillId="0" borderId="1" xfId="0" applyFont="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5" fillId="0" borderId="2" xfId="0" applyFont="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7" fillId="0" borderId="18" xfId="0" applyFont="1" applyBorder="1" applyAlignment="1">
      <alignment horizontal="center" vertical="center"/>
    </xf>
    <xf numFmtId="0" fontId="38"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5" fillId="8" borderId="23" xfId="0" applyFont="1" applyFill="1" applyBorder="1" applyAlignment="1">
      <alignment horizontal="center" vertical="center" wrapText="1"/>
    </xf>
    <xf numFmtId="0" fontId="39" fillId="9" borderId="23"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40" fillId="11" borderId="23" xfId="0" applyFont="1" applyFill="1" applyBorder="1" applyAlignment="1">
      <alignment horizontal="center" vertical="center" wrapText="1"/>
    </xf>
    <xf numFmtId="0" fontId="36"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3"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5"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1" fillId="14" borderId="28" xfId="1" applyFont="1" applyFill="1" applyBorder="1" applyAlignment="1" applyProtection="1">
      <alignment horizontal="center" vertical="center" wrapText="1"/>
      <protection hidden="1"/>
    </xf>
    <xf numFmtId="0" fontId="35" fillId="2" borderId="29" xfId="0" applyFont="1" applyFill="1" applyBorder="1" applyAlignment="1" applyProtection="1">
      <alignment horizontal="center" vertical="center" wrapText="1"/>
      <protection hidden="1"/>
    </xf>
    <xf numFmtId="0" fontId="35" fillId="13" borderId="29" xfId="0" applyFont="1" applyFill="1" applyBorder="1" applyAlignment="1" applyProtection="1">
      <alignment horizontal="center" vertical="center" wrapText="1"/>
      <protection hidden="1"/>
    </xf>
    <xf numFmtId="0" fontId="35" fillId="13" borderId="30" xfId="0" applyFont="1" applyFill="1" applyBorder="1" applyAlignment="1" applyProtection="1">
      <alignment horizontal="center" vertical="center" wrapText="1"/>
      <protection hidden="1"/>
    </xf>
    <xf numFmtId="0" fontId="35"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5"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5"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5"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5" fillId="0" borderId="0" xfId="0" applyFont="1" applyAlignment="1" applyProtection="1">
      <alignment horizontal="center" vertical="center" wrapText="1"/>
      <protection hidden="1"/>
    </xf>
    <xf numFmtId="0" fontId="35" fillId="16" borderId="10" xfId="0" applyFont="1" applyFill="1" applyBorder="1" applyAlignment="1" applyProtection="1">
      <alignment horizontal="center"/>
      <protection hidden="1"/>
    </xf>
    <xf numFmtId="0" fontId="0" fillId="13" borderId="21" xfId="0" applyFill="1" applyBorder="1" applyAlignment="1" applyProtection="1">
      <alignment horizontal="center"/>
      <protection hidden="1"/>
    </xf>
    <xf numFmtId="0" fontId="35" fillId="16" borderId="12" xfId="0" applyFont="1" applyFill="1" applyBorder="1" applyAlignment="1" applyProtection="1">
      <alignment horizontal="center"/>
      <protection hidden="1"/>
    </xf>
    <xf numFmtId="0" fontId="0" fillId="13" borderId="5" xfId="0"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5" fillId="16" borderId="28" xfId="0"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42" fillId="10" borderId="29" xfId="1" applyFont="1" applyFill="1" applyBorder="1" applyAlignment="1" applyProtection="1">
      <alignment horizontal="center" vertical="center" wrapText="1"/>
      <protection hidden="1"/>
    </xf>
    <xf numFmtId="0" fontId="33" fillId="10" borderId="29" xfId="0" applyFont="1" applyFill="1" applyBorder="1" applyAlignment="1" applyProtection="1">
      <alignment horizont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5" fillId="12" borderId="10" xfId="0" applyFont="1" applyFill="1" applyBorder="1" applyAlignment="1" applyProtection="1">
      <alignment horizontal="center" wrapText="1"/>
      <protection hidden="1"/>
    </xf>
    <xf numFmtId="0" fontId="35"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5"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3" fillId="17" borderId="2" xfId="0" applyFont="1" applyFill="1" applyBorder="1" applyAlignment="1" applyProtection="1">
      <alignment horizontal="center"/>
      <protection hidden="1"/>
    </xf>
    <xf numFmtId="0" fontId="35" fillId="0" borderId="0" xfId="0" applyFont="1" applyAlignment="1" applyProtection="1">
      <alignment vertical="center" wrapText="1"/>
      <protection hidden="1"/>
    </xf>
    <xf numFmtId="0" fontId="35" fillId="17" borderId="5" xfId="0" applyFont="1" applyFill="1" applyBorder="1" applyAlignment="1" applyProtection="1">
      <alignment horizontal="center" wrapText="1"/>
      <protection hidden="1"/>
    </xf>
    <xf numFmtId="0" fontId="37" fillId="0" borderId="0" xfId="0" applyFont="1" applyAlignment="1">
      <alignment horizontal="center" vertical="center"/>
    </xf>
    <xf numFmtId="0" fontId="33" fillId="0" borderId="36" xfId="0" applyFont="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0" fontId="35" fillId="0" borderId="0" xfId="0" applyFont="1" applyAlignment="1">
      <alignment vertical="center" wrapText="1"/>
    </xf>
    <xf numFmtId="12" fontId="0" fillId="0" borderId="0" xfId="0" applyNumberFormat="1" applyAlignment="1">
      <alignment horizontal="center" vertical="center"/>
    </xf>
    <xf numFmtId="0" fontId="33" fillId="18" borderId="38" xfId="0" applyFont="1" applyFill="1" applyBorder="1" applyAlignment="1">
      <alignment horizontal="right" vertical="center" wrapText="1"/>
    </xf>
    <xf numFmtId="0" fontId="33"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2" fontId="14" fillId="2" borderId="29" xfId="1" applyNumberFormat="1" applyFont="1" applyFill="1" applyBorder="1" applyAlignment="1" applyProtection="1">
      <alignment horizontal="center" vertical="center" wrapText="1"/>
      <protection hidden="1"/>
    </xf>
    <xf numFmtId="0" fontId="33" fillId="0" borderId="24" xfId="0" applyFont="1" applyBorder="1" applyAlignment="1">
      <alignment vertical="center" wrapText="1"/>
    </xf>
    <xf numFmtId="12" fontId="33" fillId="0" borderId="1" xfId="0" applyNumberFormat="1" applyFont="1" applyBorder="1" applyAlignment="1">
      <alignment horizontal="right" vertical="center"/>
    </xf>
    <xf numFmtId="0" fontId="33" fillId="0" borderId="1" xfId="0" applyFont="1" applyBorder="1" applyAlignment="1">
      <alignment horizontal="right" vertical="center"/>
    </xf>
    <xf numFmtId="0" fontId="33" fillId="17" borderId="11" xfId="0" applyFont="1" applyFill="1" applyBorder="1" applyAlignment="1">
      <alignment horizontal="right" vertical="center" wrapText="1"/>
    </xf>
    <xf numFmtId="0" fontId="33" fillId="0" borderId="0" xfId="0" applyFont="1" applyAlignment="1">
      <alignment vertical="center"/>
    </xf>
    <xf numFmtId="0" fontId="0" fillId="0" borderId="0" xfId="0" applyAlignment="1">
      <alignment horizontal="center" vertical="center"/>
    </xf>
    <xf numFmtId="0" fontId="43" fillId="0" borderId="0" xfId="0" applyFont="1" applyAlignment="1">
      <alignment vertical="center" wrapText="1"/>
    </xf>
    <xf numFmtId="0" fontId="35" fillId="19" borderId="0" xfId="0" applyFont="1" applyFill="1" applyAlignment="1">
      <alignment horizontal="center" vertical="center"/>
    </xf>
    <xf numFmtId="0" fontId="33" fillId="20" borderId="0" xfId="0" applyFont="1" applyFill="1" applyAlignment="1">
      <alignment horizontal="center" vertical="center" wrapText="1"/>
    </xf>
    <xf numFmtId="0" fontId="33" fillId="19" borderId="11" xfId="0" applyFont="1" applyFill="1" applyBorder="1" applyAlignment="1">
      <alignment horizontal="center"/>
    </xf>
    <xf numFmtId="0" fontId="33"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4" fillId="13" borderId="40" xfId="0" applyFont="1" applyFill="1" applyBorder="1" applyAlignment="1" applyProtection="1">
      <alignment wrapText="1"/>
      <protection hidden="1"/>
    </xf>
    <xf numFmtId="0" fontId="44" fillId="13" borderId="3" xfId="0" applyFont="1" applyFill="1" applyBorder="1" applyAlignment="1" applyProtection="1">
      <alignment wrapText="1"/>
      <protection hidden="1"/>
    </xf>
    <xf numFmtId="0" fontId="44" fillId="13" borderId="20" xfId="0" applyFont="1" applyFill="1" applyBorder="1" applyAlignment="1" applyProtection="1">
      <alignment wrapText="1"/>
      <protection hidden="1"/>
    </xf>
    <xf numFmtId="0" fontId="44" fillId="13" borderId="4" xfId="0" applyFont="1" applyFill="1" applyBorder="1" applyAlignment="1" applyProtection="1">
      <alignment wrapText="1"/>
      <protection hidden="1"/>
    </xf>
    <xf numFmtId="0" fontId="44" fillId="13" borderId="27" xfId="0" applyFont="1" applyFill="1" applyBorder="1" applyAlignment="1" applyProtection="1">
      <alignment wrapText="1"/>
      <protection hidden="1"/>
    </xf>
    <xf numFmtId="0" fontId="44" fillId="4" borderId="11" xfId="0" applyFont="1" applyFill="1" applyBorder="1" applyAlignment="1" applyProtection="1">
      <alignment wrapText="1"/>
      <protection hidden="1"/>
    </xf>
    <xf numFmtId="0" fontId="44" fillId="4" borderId="4" xfId="0" applyFont="1" applyFill="1" applyBorder="1" applyAlignment="1" applyProtection="1">
      <alignment wrapText="1"/>
      <protection hidden="1"/>
    </xf>
    <xf numFmtId="0" fontId="44" fillId="6" borderId="8" xfId="0" applyFont="1" applyFill="1" applyBorder="1" applyAlignment="1" applyProtection="1">
      <alignment wrapText="1"/>
      <protection hidden="1"/>
    </xf>
    <xf numFmtId="0" fontId="44" fillId="6" borderId="4" xfId="0" applyFont="1" applyFill="1" applyBorder="1" applyAlignment="1" applyProtection="1">
      <alignment wrapText="1"/>
      <protection hidden="1"/>
    </xf>
    <xf numFmtId="0" fontId="44" fillId="6" borderId="11" xfId="0" applyFont="1" applyFill="1" applyBorder="1" applyAlignment="1" applyProtection="1">
      <alignment wrapText="1"/>
      <protection hidden="1"/>
    </xf>
    <xf numFmtId="0" fontId="44" fillId="2" borderId="8" xfId="0" applyFont="1" applyFill="1" applyBorder="1" applyAlignment="1" applyProtection="1">
      <alignment wrapText="1"/>
      <protection hidden="1"/>
    </xf>
    <xf numFmtId="0" fontId="44" fillId="2" borderId="4" xfId="0" applyFont="1" applyFill="1" applyBorder="1" applyAlignment="1" applyProtection="1">
      <alignment wrapText="1"/>
      <protection hidden="1"/>
    </xf>
    <xf numFmtId="0" fontId="44" fillId="2" borderId="11" xfId="0" applyFont="1" applyFill="1" applyBorder="1" applyAlignment="1" applyProtection="1">
      <alignment wrapText="1"/>
      <protection hidden="1"/>
    </xf>
    <xf numFmtId="0" fontId="44" fillId="7" borderId="11" xfId="0" applyFont="1" applyFill="1" applyBorder="1" applyAlignment="1" applyProtection="1">
      <alignment wrapText="1"/>
      <protection hidden="1"/>
    </xf>
    <xf numFmtId="0" fontId="44" fillId="7" borderId="4" xfId="0" applyFont="1" applyFill="1" applyBorder="1" applyAlignment="1" applyProtection="1">
      <alignment wrapText="1"/>
      <protection hidden="1"/>
    </xf>
    <xf numFmtId="0" fontId="44" fillId="5" borderId="8" xfId="0" applyFont="1" applyFill="1" applyBorder="1" applyAlignment="1" applyProtection="1">
      <alignment wrapText="1"/>
      <protection hidden="1"/>
    </xf>
    <xf numFmtId="0" fontId="44" fillId="5" borderId="4" xfId="0" applyFont="1" applyFill="1" applyBorder="1" applyAlignment="1" applyProtection="1">
      <alignment wrapText="1"/>
      <protection hidden="1"/>
    </xf>
    <xf numFmtId="0" fontId="44" fillId="5" borderId="22" xfId="0" applyFont="1" applyFill="1" applyBorder="1" applyAlignment="1" applyProtection="1">
      <alignment wrapText="1"/>
      <protection hidden="1"/>
    </xf>
    <xf numFmtId="0" fontId="44" fillId="5" borderId="9" xfId="0" applyFont="1" applyFill="1" applyBorder="1" applyAlignment="1" applyProtection="1">
      <alignment wrapText="1"/>
      <protection hidden="1"/>
    </xf>
    <xf numFmtId="0" fontId="44" fillId="5" borderId="6" xfId="0" applyFont="1" applyFill="1" applyBorder="1" applyAlignment="1" applyProtection="1">
      <alignment wrapText="1"/>
      <protection hidden="1"/>
    </xf>
    <xf numFmtId="0" fontId="45" fillId="0" borderId="0" xfId="0" applyFont="1" applyAlignment="1">
      <alignment horizontal="center"/>
    </xf>
    <xf numFmtId="0" fontId="45" fillId="0" borderId="0" xfId="0" applyFont="1" applyAlignment="1">
      <alignment horizontal="center" wrapText="1"/>
    </xf>
    <xf numFmtId="0" fontId="46" fillId="0" borderId="0" xfId="0" applyFont="1" applyAlignment="1">
      <alignment wrapText="1"/>
    </xf>
    <xf numFmtId="0" fontId="47" fillId="3" borderId="41" xfId="0" applyFont="1" applyFill="1" applyBorder="1" applyAlignment="1">
      <alignment horizontal="center" wrapText="1"/>
    </xf>
    <xf numFmtId="0" fontId="48" fillId="13" borderId="42" xfId="1" applyFont="1" applyFill="1" applyBorder="1" applyAlignment="1" applyProtection="1">
      <alignment horizontal="center" wrapText="1"/>
      <protection locked="0"/>
    </xf>
    <xf numFmtId="0" fontId="46" fillId="13" borderId="41" xfId="0" applyFont="1" applyFill="1" applyBorder="1" applyAlignment="1">
      <alignment horizontal="center" wrapText="1"/>
    </xf>
    <xf numFmtId="0" fontId="46" fillId="13" borderId="43" xfId="0" applyFont="1" applyFill="1" applyBorder="1" applyAlignment="1">
      <alignment horizontal="center" wrapText="1"/>
    </xf>
    <xf numFmtId="0" fontId="46" fillId="4" borderId="41" xfId="0" applyFont="1" applyFill="1" applyBorder="1" applyAlignment="1">
      <alignment horizontal="center" wrapText="1"/>
    </xf>
    <xf numFmtId="0" fontId="33" fillId="17" borderId="3" xfId="0" applyFont="1" applyFill="1" applyBorder="1" applyAlignment="1" applyProtection="1">
      <alignment horizontal="center"/>
      <protection hidden="1"/>
    </xf>
    <xf numFmtId="0" fontId="35" fillId="17" borderId="6" xfId="0" applyFont="1" applyFill="1" applyBorder="1" applyAlignment="1" applyProtection="1">
      <alignment horizontal="center" wrapText="1"/>
      <protection hidden="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5" fillId="4" borderId="2" xfId="0" applyFont="1" applyFill="1" applyBorder="1" applyAlignment="1">
      <alignment horizontal="center" vertical="center" wrapText="1"/>
    </xf>
    <xf numFmtId="0" fontId="35" fillId="0" borderId="2" xfId="0" applyFont="1" applyBorder="1" applyAlignment="1">
      <alignment horizontal="center" vertical="center" wrapText="1"/>
    </xf>
    <xf numFmtId="0" fontId="49"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5" fillId="7" borderId="13" xfId="0" applyFont="1" applyFill="1" applyBorder="1" applyAlignment="1">
      <alignment vertical="center" wrapText="1"/>
    </xf>
    <xf numFmtId="0" fontId="35" fillId="7" borderId="44" xfId="0" applyFont="1" applyFill="1" applyBorder="1" applyAlignment="1">
      <alignment vertical="center" wrapText="1"/>
    </xf>
    <xf numFmtId="0" fontId="35" fillId="21" borderId="45" xfId="0" applyFont="1" applyFill="1" applyBorder="1" applyAlignment="1">
      <alignment vertical="center"/>
    </xf>
    <xf numFmtId="0" fontId="35" fillId="21" borderId="13" xfId="0" applyFont="1" applyFill="1" applyBorder="1" applyAlignment="1">
      <alignment vertical="center"/>
    </xf>
    <xf numFmtId="0" fontId="35"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1" fillId="0" borderId="0" xfId="1" applyFont="1" applyBorder="1" applyAlignment="1" applyProtection="1">
      <alignment vertical="center"/>
      <protection locked="0"/>
    </xf>
    <xf numFmtId="0" fontId="41"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50" fillId="0" borderId="1" xfId="0" applyFont="1" applyBorder="1" applyAlignment="1">
      <alignment vertical="center"/>
    </xf>
    <xf numFmtId="0" fontId="48"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2" fontId="0" fillId="13" borderId="52" xfId="0" applyNumberFormat="1" applyFill="1" applyBorder="1" applyAlignment="1" applyProtection="1">
      <alignment horizontal="center"/>
      <protection hidden="1"/>
    </xf>
    <xf numFmtId="2" fontId="0" fillId="13" borderId="22" xfId="0" applyNumberFormat="1" applyFill="1" applyBorder="1" applyAlignment="1" applyProtection="1">
      <alignment horizontal="center"/>
      <protection hidden="1"/>
    </xf>
    <xf numFmtId="2" fontId="0" fillId="0" borderId="14" xfId="0" applyNumberFormat="1" applyBorder="1" applyAlignment="1" applyProtection="1">
      <alignment horizontal="center"/>
      <protection hidden="1"/>
    </xf>
    <xf numFmtId="0" fontId="41" fillId="14" borderId="10" xfId="1" applyFont="1" applyFill="1" applyBorder="1" applyAlignment="1" applyProtection="1">
      <alignment horizontal="center" vertical="center" wrapText="1"/>
      <protection hidden="1"/>
    </xf>
    <xf numFmtId="0" fontId="35" fillId="2" borderId="2" xfId="0" applyFont="1" applyFill="1" applyBorder="1" applyAlignment="1" applyProtection="1">
      <alignment horizontal="center" vertical="center" wrapText="1"/>
      <protection hidden="1"/>
    </xf>
    <xf numFmtId="0" fontId="35"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5" fillId="0" borderId="1" xfId="0" applyFont="1" applyBorder="1" applyAlignment="1">
      <alignment horizontal="center" vertical="center" wrapText="1"/>
    </xf>
    <xf numFmtId="0" fontId="49" fillId="5" borderId="14" xfId="0" applyFont="1" applyFill="1" applyBorder="1" applyAlignment="1">
      <alignment horizontal="center" vertical="center" wrapText="1"/>
    </xf>
    <xf numFmtId="12" fontId="0" fillId="0" borderId="53" xfId="0" applyNumberFormat="1" applyBorder="1" applyAlignment="1" applyProtection="1">
      <alignment horizontal="center" vertical="center"/>
      <protection locked="0"/>
    </xf>
    <xf numFmtId="0" fontId="46" fillId="18" borderId="41" xfId="0" applyFont="1" applyFill="1" applyBorder="1" applyAlignment="1">
      <alignment horizontal="center" wrapText="1"/>
    </xf>
    <xf numFmtId="0" fontId="46" fillId="21" borderId="41" xfId="0" applyFont="1" applyFill="1" applyBorder="1" applyAlignment="1">
      <alignment horizontal="center" wrapText="1"/>
    </xf>
    <xf numFmtId="0" fontId="46" fillId="6" borderId="41" xfId="0" applyFont="1" applyFill="1" applyBorder="1" applyAlignment="1">
      <alignment horizontal="center" wrapText="1"/>
    </xf>
    <xf numFmtId="0" fontId="46" fillId="22" borderId="41" xfId="0" applyFont="1" applyFill="1" applyBorder="1" applyAlignment="1">
      <alignment horizontal="center" wrapText="1"/>
    </xf>
    <xf numFmtId="0" fontId="46" fillId="23" borderId="41" xfId="0" applyFont="1" applyFill="1" applyBorder="1" applyAlignment="1">
      <alignment horizontal="center" wrapText="1"/>
    </xf>
    <xf numFmtId="0" fontId="46" fillId="15" borderId="41" xfId="0" applyFont="1" applyFill="1" applyBorder="1" applyAlignment="1">
      <alignment horizontal="center" wrapText="1"/>
    </xf>
    <xf numFmtId="0" fontId="46" fillId="15" borderId="89" xfId="0" applyFont="1" applyFill="1" applyBorder="1" applyAlignment="1">
      <alignment horizontal="center" wrapText="1"/>
    </xf>
    <xf numFmtId="0" fontId="51" fillId="3" borderId="41" xfId="0" applyFont="1" applyFill="1" applyBorder="1" applyAlignment="1">
      <alignment horizontal="center" wrapText="1"/>
    </xf>
    <xf numFmtId="0" fontId="46" fillId="3" borderId="41" xfId="0" applyFont="1" applyFill="1" applyBorder="1" applyAlignment="1">
      <alignment horizontal="center" wrapText="1"/>
    </xf>
    <xf numFmtId="0" fontId="46" fillId="3" borderId="89" xfId="0" applyFont="1" applyFill="1" applyBorder="1" applyAlignment="1">
      <alignment horizontal="center" wrapText="1"/>
    </xf>
    <xf numFmtId="0" fontId="46" fillId="16" borderId="41" xfId="0" applyFont="1" applyFill="1" applyBorder="1" applyAlignment="1">
      <alignment horizontal="center" wrapText="1"/>
    </xf>
    <xf numFmtId="0" fontId="51" fillId="16" borderId="41" xfId="0" applyFont="1" applyFill="1" applyBorder="1" applyAlignment="1">
      <alignment horizontal="center" wrapText="1"/>
    </xf>
    <xf numFmtId="0" fontId="46" fillId="24" borderId="41" xfId="0" applyFont="1" applyFill="1" applyBorder="1" applyAlignment="1">
      <alignment horizontal="center" wrapText="1"/>
    </xf>
    <xf numFmtId="0" fontId="46" fillId="17" borderId="43" xfId="0" applyFont="1" applyFill="1" applyBorder="1" applyAlignment="1">
      <alignment horizontal="center" wrapText="1"/>
    </xf>
    <xf numFmtId="0" fontId="46" fillId="0" borderId="0" xfId="0" applyFont="1"/>
    <xf numFmtId="0" fontId="52" fillId="16" borderId="41" xfId="0" applyFont="1" applyFill="1" applyBorder="1" applyAlignment="1">
      <alignment horizontal="center" wrapText="1"/>
    </xf>
    <xf numFmtId="0" fontId="51" fillId="0" borderId="0" xfId="0" applyFont="1"/>
    <xf numFmtId="0" fontId="0" fillId="0" borderId="0" xfId="0" applyAlignment="1">
      <alignment horizontal="center" wrapText="1"/>
    </xf>
    <xf numFmtId="0" fontId="46" fillId="2" borderId="41" xfId="0" applyFont="1" applyFill="1" applyBorder="1" applyAlignment="1">
      <alignment horizontal="center"/>
    </xf>
    <xf numFmtId="0" fontId="46" fillId="2" borderId="41" xfId="0" applyFont="1" applyFill="1" applyBorder="1" applyAlignment="1">
      <alignment horizontal="center" wrapText="1"/>
    </xf>
    <xf numFmtId="0" fontId="46" fillId="2" borderId="41" xfId="0" applyFont="1" applyFill="1" applyBorder="1" applyAlignment="1">
      <alignment horizontal="left" indent="5"/>
    </xf>
    <xf numFmtId="0" fontId="53" fillId="2" borderId="41" xfId="0" applyFont="1" applyFill="1" applyBorder="1" applyAlignment="1">
      <alignment horizontal="center"/>
    </xf>
    <xf numFmtId="0" fontId="46" fillId="2" borderId="43" xfId="0" applyFont="1" applyFill="1" applyBorder="1" applyAlignment="1">
      <alignment horizontal="center"/>
    </xf>
    <xf numFmtId="0" fontId="46" fillId="2" borderId="42" xfId="0" applyFont="1" applyFill="1" applyBorder="1" applyAlignment="1">
      <alignment horizontal="center"/>
    </xf>
    <xf numFmtId="0" fontId="46"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5" fillId="0" borderId="2" xfId="0" applyFont="1" applyBorder="1" applyAlignment="1" applyProtection="1">
      <alignment horizontal="center" wrapText="1"/>
      <protection locked="0"/>
    </xf>
    <xf numFmtId="0" fontId="54" fillId="2" borderId="54" xfId="1" applyFont="1" applyFill="1" applyBorder="1" applyAlignment="1" applyProtection="1">
      <alignment vertical="center" wrapText="1"/>
    </xf>
    <xf numFmtId="12" fontId="0" fillId="3" borderId="28" xfId="0" applyNumberFormat="1" applyFill="1" applyBorder="1" applyAlignment="1" applyProtection="1">
      <alignment horizontal="center"/>
      <protection hidden="1"/>
    </xf>
    <xf numFmtId="0" fontId="0" fillId="0" borderId="0" xfId="0" applyAlignment="1" applyProtection="1">
      <alignment vertical="top"/>
      <protection locked="0"/>
    </xf>
    <xf numFmtId="0" fontId="35" fillId="12" borderId="23" xfId="0" applyFont="1" applyFill="1" applyBorder="1" applyAlignment="1">
      <alignment horizontal="center" vertical="center" wrapText="1"/>
    </xf>
    <xf numFmtId="12" fontId="0" fillId="0" borderId="55"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2"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3"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5"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5" fillId="25" borderId="0" xfId="0" applyFont="1" applyFill="1" applyAlignment="1" applyProtection="1">
      <alignment horizontal="center" wrapText="1"/>
      <protection hidden="1"/>
    </xf>
    <xf numFmtId="0" fontId="35" fillId="4" borderId="1" xfId="0" applyFont="1" applyFill="1" applyBorder="1" applyAlignment="1">
      <alignment horizontal="center" vertical="center" wrapText="1"/>
    </xf>
    <xf numFmtId="0" fontId="35" fillId="0" borderId="59" xfId="0" applyFont="1" applyBorder="1" applyAlignment="1">
      <alignment vertical="center" wrapText="1"/>
    </xf>
    <xf numFmtId="12" fontId="29" fillId="2" borderId="21" xfId="2" applyNumberFormat="1" applyFont="1" applyFill="1" applyBorder="1" applyAlignment="1" applyProtection="1">
      <alignment horizontal="center"/>
      <protection hidden="1"/>
    </xf>
    <xf numFmtId="12" fontId="29" fillId="2" borderId="1" xfId="2" applyNumberFormat="1" applyFont="1" applyFill="1" applyBorder="1" applyAlignment="1" applyProtection="1">
      <alignment horizontal="center"/>
      <protection hidden="1"/>
    </xf>
    <xf numFmtId="0" fontId="41" fillId="16" borderId="60" xfId="1" applyFont="1" applyFill="1" applyBorder="1" applyAlignment="1" applyProtection="1">
      <alignment horizontal="right" vertical="center" wrapText="1"/>
      <protection hidden="1"/>
    </xf>
    <xf numFmtId="0" fontId="44" fillId="4" borderId="1" xfId="0" applyFont="1" applyFill="1" applyBorder="1" applyAlignment="1">
      <alignment horizontal="right"/>
    </xf>
    <xf numFmtId="12" fontId="55" fillId="4" borderId="1" xfId="0" applyNumberFormat="1" applyFont="1" applyFill="1" applyBorder="1" applyAlignment="1">
      <alignment horizontal="center" vertical="center"/>
    </xf>
    <xf numFmtId="0" fontId="44" fillId="0" borderId="1" xfId="0" applyFont="1" applyBorder="1" applyAlignment="1">
      <alignment horizontal="right"/>
    </xf>
    <xf numFmtId="0" fontId="56" fillId="6" borderId="1" xfId="0" applyFont="1" applyFill="1" applyBorder="1" applyAlignment="1">
      <alignment horizontal="right" vertical="center"/>
    </xf>
    <xf numFmtId="0" fontId="44" fillId="6" borderId="1" xfId="0" applyFont="1" applyFill="1" applyBorder="1" applyAlignment="1">
      <alignment horizontal="right"/>
    </xf>
    <xf numFmtId="0" fontId="44" fillId="2" borderId="1" xfId="0" applyFont="1" applyFill="1" applyBorder="1" applyAlignment="1">
      <alignment horizontal="right"/>
    </xf>
    <xf numFmtId="0" fontId="40" fillId="7" borderId="1" xfId="0" applyFont="1" applyFill="1" applyBorder="1" applyAlignment="1">
      <alignment horizontal="right" vertical="center"/>
    </xf>
    <xf numFmtId="0" fontId="44" fillId="7" borderId="1" xfId="0" applyFont="1" applyFill="1" applyBorder="1" applyAlignment="1">
      <alignment horizontal="right"/>
    </xf>
    <xf numFmtId="0" fontId="57" fillId="5" borderId="1" xfId="0" applyFont="1" applyFill="1" applyBorder="1" applyAlignment="1">
      <alignment horizontal="right" vertical="center"/>
    </xf>
    <xf numFmtId="0" fontId="44" fillId="5" borderId="1" xfId="0" applyFont="1" applyFill="1" applyBorder="1" applyAlignment="1">
      <alignment horizontal="right"/>
    </xf>
    <xf numFmtId="0" fontId="54" fillId="0" borderId="0" xfId="1" applyFont="1" applyFill="1" applyBorder="1" applyAlignment="1" applyProtection="1">
      <alignment vertical="center" wrapText="1"/>
    </xf>
    <xf numFmtId="0" fontId="58" fillId="4" borderId="11" xfId="0" applyFont="1" applyFill="1" applyBorder="1" applyAlignment="1">
      <alignment horizontal="right" vertical="center"/>
    </xf>
    <xf numFmtId="12" fontId="44" fillId="2" borderId="1" xfId="0" applyNumberFormat="1" applyFont="1" applyFill="1" applyBorder="1" applyAlignment="1">
      <alignment horizontal="center" vertical="center"/>
    </xf>
    <xf numFmtId="12" fontId="59" fillId="6" borderId="1" xfId="0" applyNumberFormat="1" applyFont="1" applyFill="1" applyBorder="1" applyAlignment="1">
      <alignment horizontal="center" vertical="center"/>
    </xf>
    <xf numFmtId="12" fontId="60" fillId="7" borderId="1" xfId="0" applyNumberFormat="1" applyFont="1" applyFill="1" applyBorder="1" applyAlignment="1">
      <alignment horizontal="center" vertical="center"/>
    </xf>
    <xf numFmtId="12" fontId="61" fillId="5" borderId="4" xfId="0" applyNumberFormat="1" applyFont="1" applyFill="1" applyBorder="1" applyAlignment="1">
      <alignment horizontal="center" vertical="center"/>
    </xf>
    <xf numFmtId="0" fontId="35" fillId="0" borderId="34" xfId="0" applyFont="1" applyBorder="1" applyAlignment="1" applyProtection="1">
      <alignment horizontal="center" wrapText="1"/>
      <protection hidden="1"/>
    </xf>
    <xf numFmtId="0" fontId="35" fillId="0" borderId="2" xfId="0" applyFont="1" applyBorder="1" applyAlignment="1" applyProtection="1">
      <alignment horizontal="center" wrapText="1"/>
      <protection hidden="1"/>
    </xf>
    <xf numFmtId="0" fontId="62" fillId="0" borderId="1" xfId="0" applyFont="1" applyBorder="1" applyAlignment="1" applyProtection="1">
      <alignment vertical="center"/>
      <protection locked="0"/>
    </xf>
    <xf numFmtId="0" fontId="62"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5"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5"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3"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3" fillId="0" borderId="0" xfId="0" applyFont="1" applyAlignment="1">
      <alignment horizontal="center" vertical="center" wrapText="1"/>
    </xf>
    <xf numFmtId="12" fontId="64" fillId="20" borderId="21" xfId="0" applyNumberFormat="1" applyFont="1" applyFill="1" applyBorder="1"/>
    <xf numFmtId="0" fontId="64"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5" fillId="16" borderId="11" xfId="0" applyNumberFormat="1" applyFont="1" applyFill="1" applyBorder="1" applyAlignment="1">
      <alignment horizontal="center" vertical="center"/>
    </xf>
    <xf numFmtId="2" fontId="65" fillId="7" borderId="1" xfId="0" applyNumberFormat="1" applyFont="1" applyFill="1" applyBorder="1" applyAlignment="1">
      <alignment horizontal="center" vertical="center"/>
    </xf>
    <xf numFmtId="2" fontId="65"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5" fillId="17" borderId="53" xfId="0" applyNumberFormat="1" applyFont="1" applyFill="1" applyBorder="1" applyAlignment="1">
      <alignment horizontal="center" vertical="center"/>
    </xf>
    <xf numFmtId="0" fontId="33" fillId="7" borderId="1" xfId="0" applyFont="1" applyFill="1" applyBorder="1" applyAlignment="1">
      <alignment vertical="center" wrapText="1"/>
    </xf>
    <xf numFmtId="0" fontId="66" fillId="0" borderId="0" xfId="0" applyFont="1"/>
    <xf numFmtId="0" fontId="67" fillId="0" borderId="0" xfId="0" applyFont="1" applyAlignment="1">
      <alignment horizontal="center" vertical="center"/>
    </xf>
    <xf numFmtId="0" fontId="66" fillId="0" borderId="1" xfId="0" applyFont="1" applyBorder="1" applyProtection="1">
      <protection locked="0"/>
    </xf>
    <xf numFmtId="0" fontId="66" fillId="14" borderId="57" xfId="0" applyFont="1" applyFill="1" applyBorder="1" applyProtection="1">
      <protection locked="0"/>
    </xf>
    <xf numFmtId="0" fontId="35" fillId="12" borderId="61" xfId="0" applyFont="1" applyFill="1" applyBorder="1" applyAlignment="1">
      <alignment horizontal="center" vertical="center" wrapText="1"/>
    </xf>
    <xf numFmtId="0" fontId="35" fillId="0" borderId="61" xfId="0" applyFont="1" applyBorder="1" applyAlignment="1">
      <alignment horizontal="center" vertical="center"/>
    </xf>
    <xf numFmtId="0" fontId="26" fillId="11" borderId="7" xfId="1" applyFont="1" applyFill="1" applyBorder="1" applyAlignment="1" applyProtection="1">
      <alignment horizontal="center" vertical="center"/>
      <protection locked="0"/>
    </xf>
    <xf numFmtId="0" fontId="26" fillId="11" borderId="62" xfId="1" applyFont="1" applyFill="1" applyBorder="1" applyAlignment="1" applyProtection="1">
      <alignment horizontal="center" vertical="center"/>
      <protection locked="0"/>
    </xf>
    <xf numFmtId="0" fontId="26" fillId="11" borderId="63" xfId="1" applyFont="1" applyFill="1" applyBorder="1" applyAlignment="1" applyProtection="1">
      <alignment horizontal="center" vertical="center"/>
      <protection locked="0"/>
    </xf>
    <xf numFmtId="0" fontId="26" fillId="0" borderId="62" xfId="1" applyFont="1" applyBorder="1" applyAlignment="1" applyProtection="1">
      <alignment horizontal="center" vertical="center"/>
      <protection locked="0"/>
    </xf>
    <xf numFmtId="0" fontId="26" fillId="26" borderId="63" xfId="1" applyFont="1" applyFill="1" applyBorder="1" applyAlignment="1" applyProtection="1">
      <alignment horizontal="center" vertical="center"/>
      <protection locked="0"/>
    </xf>
    <xf numFmtId="0" fontId="53" fillId="2" borderId="42" xfId="0" applyFont="1" applyFill="1" applyBorder="1" applyAlignment="1">
      <alignment horizontal="center" wrapText="1"/>
    </xf>
    <xf numFmtId="0" fontId="68" fillId="2" borderId="41" xfId="0" applyFont="1" applyFill="1" applyBorder="1" applyAlignment="1">
      <alignment horizontal="center" wrapText="1"/>
    </xf>
    <xf numFmtId="0" fontId="41" fillId="2" borderId="41" xfId="1" applyFont="1" applyFill="1" applyBorder="1" applyAlignment="1" applyProtection="1">
      <alignment horizontal="center" wrapText="1"/>
      <protection locked="0"/>
    </xf>
    <xf numFmtId="0" fontId="46" fillId="2" borderId="41" xfId="0" applyFont="1" applyFill="1" applyBorder="1" applyAlignment="1">
      <alignment horizontal="center" vertical="center" wrapText="1"/>
    </xf>
    <xf numFmtId="0" fontId="52" fillId="2" borderId="41" xfId="0" applyFont="1" applyFill="1" applyBorder="1" applyAlignment="1">
      <alignment horizontal="center" wrapText="1"/>
    </xf>
    <xf numFmtId="0" fontId="52" fillId="2" borderId="43" xfId="0" applyFont="1" applyFill="1" applyBorder="1" applyAlignment="1">
      <alignment horizontal="center" wrapText="1"/>
    </xf>
    <xf numFmtId="0" fontId="46" fillId="2" borderId="43" xfId="0" applyFont="1" applyFill="1" applyBorder="1" applyAlignment="1">
      <alignment horizontal="center" vertical="center" wrapText="1"/>
    </xf>
    <xf numFmtId="0" fontId="46" fillId="0" borderId="54" xfId="0" applyFont="1" applyBorder="1" applyAlignment="1">
      <alignment horizontal="center" vertical="center" wrapText="1"/>
    </xf>
    <xf numFmtId="0" fontId="33" fillId="20" borderId="32" xfId="0" applyFont="1" applyFill="1" applyBorder="1" applyAlignment="1">
      <alignment horizontal="center" vertical="center" wrapText="1"/>
    </xf>
    <xf numFmtId="0" fontId="33" fillId="20" borderId="44" xfId="0" applyFont="1" applyFill="1" applyBorder="1" applyAlignment="1">
      <alignment horizontal="center" vertical="center" wrapText="1"/>
    </xf>
    <xf numFmtId="0" fontId="33" fillId="20" borderId="17" xfId="0" applyFont="1" applyFill="1" applyBorder="1" applyAlignment="1">
      <alignment horizontal="center" vertical="center" wrapText="1"/>
    </xf>
    <xf numFmtId="0" fontId="33" fillId="20" borderId="31" xfId="0" applyFont="1" applyFill="1" applyBorder="1" applyAlignment="1">
      <alignment horizontal="center" vertical="center" wrapText="1"/>
    </xf>
    <xf numFmtId="0" fontId="69" fillId="20" borderId="10" xfId="0" applyFont="1" applyFill="1" applyBorder="1" applyAlignment="1">
      <alignment horizontal="center" vertical="center" wrapText="1"/>
    </xf>
    <xf numFmtId="0" fontId="69" fillId="20" borderId="2" xfId="0" applyFont="1" applyFill="1" applyBorder="1" applyAlignment="1">
      <alignment horizontal="center" vertical="center" wrapText="1"/>
    </xf>
    <xf numFmtId="0" fontId="69" fillId="20" borderId="3" xfId="0" applyFont="1" applyFill="1" applyBorder="1" applyAlignment="1">
      <alignment horizontal="center" vertical="center" wrapText="1"/>
    </xf>
    <xf numFmtId="0" fontId="33" fillId="20" borderId="10" xfId="0" applyFont="1" applyFill="1" applyBorder="1" applyAlignment="1">
      <alignment horizontal="center" vertical="center" wrapText="1"/>
    </xf>
    <xf numFmtId="0" fontId="33" fillId="20" borderId="2" xfId="0" applyFont="1" applyFill="1" applyBorder="1" applyAlignment="1">
      <alignment horizontal="center" vertical="center" wrapText="1"/>
    </xf>
    <xf numFmtId="0" fontId="48"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35" fillId="26" borderId="61" xfId="0" applyFont="1" applyFill="1" applyBorder="1" applyAlignment="1">
      <alignment horizontal="center" vertical="center" wrapText="1"/>
    </xf>
    <xf numFmtId="0" fontId="26" fillId="3" borderId="7" xfId="1" applyFont="1" applyFill="1" applyBorder="1" applyAlignment="1" applyProtection="1">
      <alignment horizontal="center" vertical="center"/>
      <protection locked="0"/>
    </xf>
    <xf numFmtId="0" fontId="26" fillId="3" borderId="66" xfId="1" applyFont="1" applyFill="1" applyBorder="1" applyAlignment="1" applyProtection="1">
      <alignment horizontal="center" vertical="center"/>
      <protection locked="0"/>
    </xf>
    <xf numFmtId="0" fontId="26" fillId="3" borderId="15" xfId="1" applyFont="1" applyFill="1" applyBorder="1" applyAlignment="1" applyProtection="1">
      <alignment horizontal="center" vertical="center"/>
      <protection locked="0"/>
    </xf>
    <xf numFmtId="0" fontId="26" fillId="3" borderId="62" xfId="1" applyFont="1" applyFill="1" applyBorder="1" applyAlignment="1" applyProtection="1">
      <alignment horizontal="center" vertical="center"/>
      <protection locked="0"/>
    </xf>
    <xf numFmtId="0" fontId="35" fillId="4" borderId="21" xfId="0" applyFont="1" applyFill="1" applyBorder="1" applyAlignment="1">
      <alignment horizontal="center" vertical="center" wrapText="1"/>
    </xf>
    <xf numFmtId="0" fontId="35" fillId="0" borderId="21" xfId="0" applyFont="1" applyBorder="1" applyAlignment="1">
      <alignment horizontal="center" vertical="center" wrapText="1"/>
    </xf>
    <xf numFmtId="0" fontId="49"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3" fillId="0" borderId="0" xfId="0" applyFont="1" applyProtection="1">
      <protection hidden="1"/>
    </xf>
    <xf numFmtId="0" fontId="35"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12" fontId="0" fillId="2"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3" fillId="0" borderId="0" xfId="0" applyFont="1" applyAlignment="1" applyProtection="1">
      <alignment horizontal="center" vertical="center" wrapText="1"/>
      <protection locked="0"/>
    </xf>
    <xf numFmtId="0" fontId="33"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6" fillId="27" borderId="63" xfId="1" applyFont="1" applyFill="1" applyBorder="1" applyAlignment="1" applyProtection="1">
      <alignment horizontal="center" vertical="center"/>
      <protection locked="0"/>
    </xf>
    <xf numFmtId="0" fontId="26" fillId="27" borderId="7" xfId="1" applyFont="1" applyFill="1" applyBorder="1" applyAlignment="1" applyProtection="1">
      <alignment horizontal="center" vertical="center"/>
      <protection locked="0"/>
    </xf>
    <xf numFmtId="0" fontId="0" fillId="15" borderId="8" xfId="0" applyFill="1" applyBorder="1"/>
    <xf numFmtId="0" fontId="33"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1" fillId="14" borderId="68" xfId="1" applyFont="1" applyFill="1" applyBorder="1" applyAlignment="1" applyProtection="1">
      <alignment horizontal="center" vertical="center" wrapText="1"/>
      <protection hidden="1"/>
    </xf>
    <xf numFmtId="0" fontId="41" fillId="14" borderId="69" xfId="1" applyFont="1" applyFill="1" applyBorder="1" applyAlignment="1" applyProtection="1">
      <alignment horizontal="center" vertical="center" wrapText="1"/>
      <protection hidden="1"/>
    </xf>
    <xf numFmtId="0" fontId="41"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1" fillId="0" borderId="0" xfId="0" applyFont="1" applyAlignment="1">
      <alignment horizontal="center" wrapText="1"/>
    </xf>
    <xf numFmtId="0" fontId="52" fillId="13" borderId="41" xfId="0" applyFont="1" applyFill="1" applyBorder="1" applyAlignment="1">
      <alignment horizontal="center" vertical="center" wrapText="1"/>
    </xf>
    <xf numFmtId="0" fontId="51" fillId="28" borderId="41" xfId="0" applyFont="1" applyFill="1" applyBorder="1" applyAlignment="1">
      <alignment horizontal="center" vertical="center" wrapText="1"/>
    </xf>
    <xf numFmtId="0" fontId="37" fillId="0" borderId="0" xfId="0" applyFont="1" applyAlignment="1">
      <alignment vertical="center" wrapText="1"/>
    </xf>
    <xf numFmtId="0" fontId="64"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2"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2" fillId="0" borderId="23" xfId="0" applyFont="1" applyBorder="1" applyAlignment="1" applyProtection="1">
      <alignment horizontal="center" vertical="center"/>
      <protection locked="0"/>
    </xf>
    <xf numFmtId="0" fontId="62" fillId="0" borderId="53" xfId="0" applyFont="1" applyBorder="1" applyAlignment="1" applyProtection="1">
      <alignment horizontal="center" vertical="center"/>
      <protection locked="0"/>
    </xf>
    <xf numFmtId="0" fontId="62" fillId="0" borderId="58" xfId="0" applyFont="1" applyBorder="1" applyAlignment="1" applyProtection="1">
      <alignment horizontal="center" vertical="center"/>
      <protection locked="0"/>
    </xf>
    <xf numFmtId="0" fontId="51" fillId="2" borderId="41" xfId="0" applyFont="1" applyFill="1" applyBorder="1" applyAlignment="1">
      <alignment horizontal="center" wrapText="1"/>
    </xf>
    <xf numFmtId="0" fontId="46" fillId="2" borderId="89" xfId="0" applyFont="1" applyFill="1" applyBorder="1" applyAlignment="1">
      <alignment horizontal="center" wrapText="1"/>
    </xf>
    <xf numFmtId="0" fontId="51" fillId="24" borderId="42" xfId="0" applyFont="1" applyFill="1" applyBorder="1" applyAlignment="1">
      <alignment horizontal="center" wrapText="1"/>
    </xf>
    <xf numFmtId="0" fontId="51" fillId="16" borderId="90" xfId="0" applyFont="1" applyFill="1" applyBorder="1" applyAlignment="1">
      <alignment horizontal="center" wrapText="1"/>
    </xf>
    <xf numFmtId="0" fontId="51" fillId="3" borderId="90" xfId="0" applyFont="1" applyFill="1" applyBorder="1" applyAlignment="1">
      <alignment horizontal="center" wrapText="1"/>
    </xf>
    <xf numFmtId="0" fontId="51" fillId="15" borderId="90" xfId="0" applyFont="1" applyFill="1" applyBorder="1" applyAlignment="1">
      <alignment horizontal="center" wrapText="1"/>
    </xf>
    <xf numFmtId="0" fontId="51" fillId="17" borderId="90" xfId="0" applyFont="1" applyFill="1" applyBorder="1" applyAlignment="1">
      <alignment horizontal="center" wrapText="1"/>
    </xf>
    <xf numFmtId="0" fontId="46" fillId="0" borderId="0" xfId="0" applyFont="1" applyAlignment="1">
      <alignment horizontal="center" wrapText="1"/>
    </xf>
    <xf numFmtId="0" fontId="33" fillId="0" borderId="0" xfId="0" applyFont="1"/>
    <xf numFmtId="0" fontId="19" fillId="13" borderId="41" xfId="0" applyFont="1" applyFill="1" applyBorder="1" applyAlignment="1">
      <alignment horizontal="center" wrapText="1"/>
    </xf>
    <xf numFmtId="0" fontId="52" fillId="13" borderId="41" xfId="0" applyFont="1" applyFill="1" applyBorder="1" applyAlignment="1">
      <alignment horizontal="center" vertical="top" wrapText="1"/>
    </xf>
    <xf numFmtId="0" fontId="70" fillId="0" borderId="0" xfId="0" applyFont="1"/>
    <xf numFmtId="0" fontId="71"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3" fillId="18" borderId="24" xfId="0" applyFont="1" applyFill="1" applyBorder="1" applyAlignment="1">
      <alignment horizontal="right" vertical="center" wrapText="1"/>
    </xf>
    <xf numFmtId="0" fontId="33"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3" fillId="17" borderId="1" xfId="0" applyFont="1" applyFill="1" applyBorder="1" applyAlignment="1">
      <alignment horizontal="right" vertical="center" wrapText="1"/>
    </xf>
    <xf numFmtId="0" fontId="0" fillId="0" borderId="49" xfId="0" applyBorder="1"/>
    <xf numFmtId="0" fontId="52"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4" fillId="18" borderId="49" xfId="0" applyFont="1" applyFill="1" applyBorder="1" applyAlignment="1">
      <alignment vertical="center" wrapText="1"/>
    </xf>
    <xf numFmtId="0" fontId="44"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4" fillId="18" borderId="13" xfId="0" applyFont="1" applyFill="1" applyBorder="1" applyAlignment="1">
      <alignment vertical="center" wrapText="1"/>
    </xf>
    <xf numFmtId="2" fontId="0" fillId="6" borderId="0" xfId="0" applyNumberFormat="1" applyFill="1"/>
    <xf numFmtId="0" fontId="44" fillId="3" borderId="49" xfId="0" applyFont="1" applyFill="1" applyBorder="1" applyAlignment="1">
      <alignment vertical="center" wrapText="1"/>
    </xf>
    <xf numFmtId="0" fontId="44" fillId="3" borderId="0" xfId="0" applyFont="1" applyFill="1" applyAlignment="1">
      <alignment vertical="center" wrapText="1"/>
    </xf>
    <xf numFmtId="0" fontId="44"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4" fillId="29" borderId="49" xfId="0" applyFont="1" applyFill="1" applyBorder="1" applyAlignment="1">
      <alignment horizontal="left" vertical="center" wrapText="1"/>
    </xf>
    <xf numFmtId="0" fontId="44" fillId="29" borderId="0" xfId="0" applyFont="1" applyFill="1" applyAlignment="1">
      <alignment horizontal="left" vertical="center" wrapText="1"/>
    </xf>
    <xf numFmtId="0" fontId="44"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4"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4"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4"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5" fillId="24" borderId="53" xfId="0" applyNumberFormat="1" applyFont="1" applyFill="1" applyBorder="1" applyAlignment="1">
      <alignment horizontal="center" vertical="center"/>
    </xf>
    <xf numFmtId="2" fontId="0" fillId="0" borderId="53" xfId="0" applyNumberFormat="1" applyBorder="1" applyAlignment="1" applyProtection="1">
      <alignment horizontal="center" vertical="center"/>
      <protection locked="0"/>
    </xf>
    <xf numFmtId="2" fontId="0" fillId="0" borderId="53"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20" fillId="2" borderId="43" xfId="0" applyFont="1" applyFill="1" applyBorder="1" applyAlignment="1">
      <alignment horizontal="center" wrapText="1"/>
    </xf>
    <xf numFmtId="0" fontId="33" fillId="17" borderId="73" xfId="0" applyFont="1" applyFill="1" applyBorder="1" applyAlignment="1" applyProtection="1">
      <alignment horizontal="center" wrapText="1"/>
      <protection hidden="1"/>
    </xf>
    <xf numFmtId="0" fontId="48" fillId="2" borderId="42" xfId="1" applyFont="1" applyFill="1" applyBorder="1" applyAlignment="1" applyProtection="1">
      <alignment horizontal="center" wrapText="1"/>
      <protection locked="0"/>
    </xf>
    <xf numFmtId="0" fontId="20" fillId="2" borderId="41" xfId="0" applyFont="1" applyFill="1" applyBorder="1" applyAlignment="1">
      <alignment horizontal="center" wrapText="1"/>
    </xf>
    <xf numFmtId="0" fontId="33" fillId="17" borderId="9" xfId="0" applyFont="1" applyFill="1" applyBorder="1" applyAlignment="1" applyProtection="1">
      <alignment horizontal="center" vertical="center" wrapText="1"/>
      <protection hidden="1"/>
    </xf>
    <xf numFmtId="0" fontId="46" fillId="0" borderId="0" xfId="0" applyFont="1" applyAlignment="1">
      <alignment horizontal="center"/>
    </xf>
    <xf numFmtId="0" fontId="46" fillId="2" borderId="43" xfId="0" applyFont="1" applyFill="1" applyBorder="1" applyAlignment="1">
      <alignment horizontal="center" wrapText="1"/>
    </xf>
    <xf numFmtId="0" fontId="52" fillId="18" borderId="41" xfId="0" applyFont="1" applyFill="1" applyBorder="1" applyAlignment="1">
      <alignment horizontal="center" wrapText="1"/>
    </xf>
    <xf numFmtId="0" fontId="52" fillId="18" borderId="43" xfId="0" applyFont="1" applyFill="1" applyBorder="1" applyAlignment="1">
      <alignment horizontal="center" wrapText="1"/>
    </xf>
    <xf numFmtId="0" fontId="48" fillId="18" borderId="42" xfId="1" applyFont="1" applyFill="1" applyBorder="1" applyAlignment="1" applyProtection="1">
      <alignment horizontal="center" wrapText="1"/>
      <protection locked="0"/>
    </xf>
    <xf numFmtId="0" fontId="48" fillId="22" borderId="42" xfId="1" applyFont="1" applyFill="1" applyBorder="1" applyAlignment="1" applyProtection="1">
      <alignment horizontal="center" wrapText="1"/>
      <protection locked="0"/>
    </xf>
    <xf numFmtId="0" fontId="52" fillId="22" borderId="41" xfId="0" applyFont="1" applyFill="1" applyBorder="1" applyAlignment="1">
      <alignment horizontal="center" wrapText="1"/>
    </xf>
    <xf numFmtId="0" fontId="52" fillId="22" borderId="43" xfId="0" applyFont="1" applyFill="1" applyBorder="1" applyAlignment="1">
      <alignment horizontal="center" wrapText="1"/>
    </xf>
    <xf numFmtId="0" fontId="48" fillId="15" borderId="42" xfId="1" applyFont="1" applyFill="1" applyBorder="1" applyAlignment="1" applyProtection="1">
      <alignment horizontal="center" wrapText="1"/>
    </xf>
    <xf numFmtId="0" fontId="52" fillId="15" borderId="41" xfId="0" applyFont="1" applyFill="1" applyBorder="1" applyAlignment="1">
      <alignment horizontal="center" wrapText="1"/>
    </xf>
    <xf numFmtId="0" fontId="52" fillId="6" borderId="41" xfId="0" applyFont="1" applyFill="1" applyBorder="1" applyAlignment="1">
      <alignment horizontal="center" wrapText="1"/>
    </xf>
    <xf numFmtId="0" fontId="52" fillId="6" borderId="43" xfId="0" applyFont="1" applyFill="1" applyBorder="1" applyAlignment="1">
      <alignment horizontal="center" wrapText="1"/>
    </xf>
    <xf numFmtId="0" fontId="48" fillId="6" borderId="42" xfId="1" applyFont="1" applyFill="1" applyBorder="1" applyAlignment="1" applyProtection="1">
      <alignment horizontal="center" wrapText="1"/>
    </xf>
    <xf numFmtId="0" fontId="52" fillId="23" borderId="41" xfId="0" applyFont="1" applyFill="1" applyBorder="1" applyAlignment="1">
      <alignment horizontal="center" wrapText="1"/>
    </xf>
    <xf numFmtId="0" fontId="52" fillId="23" borderId="43" xfId="0" applyFont="1" applyFill="1" applyBorder="1" applyAlignment="1">
      <alignment horizontal="center" wrapText="1"/>
    </xf>
    <xf numFmtId="0" fontId="48" fillId="23" borderId="42" xfId="1" applyFont="1" applyFill="1" applyBorder="1" applyAlignment="1" applyProtection="1">
      <alignment horizontal="center" wrapText="1"/>
    </xf>
    <xf numFmtId="0" fontId="48" fillId="21" borderId="42" xfId="1" applyFont="1" applyFill="1" applyBorder="1" applyAlignment="1" applyProtection="1">
      <alignment horizontal="center" wrapText="1"/>
    </xf>
    <xf numFmtId="0" fontId="48" fillId="21" borderId="41" xfId="1" applyFont="1" applyFill="1" applyBorder="1" applyAlignment="1" applyProtection="1">
      <alignment horizontal="center" wrapText="1"/>
    </xf>
    <xf numFmtId="0" fontId="51" fillId="28" borderId="35" xfId="0" applyFont="1" applyFill="1" applyBorder="1" applyAlignment="1">
      <alignment horizontal="center" vertical="center" wrapText="1"/>
    </xf>
    <xf numFmtId="0" fontId="51" fillId="0" borderId="59" xfId="0" applyFont="1" applyBorder="1" applyAlignment="1">
      <alignment horizontal="center" vertical="center" wrapText="1"/>
    </xf>
    <xf numFmtId="0" fontId="51" fillId="28" borderId="74" xfId="0" applyFont="1" applyFill="1" applyBorder="1" applyAlignment="1">
      <alignment horizontal="center" vertical="center" wrapText="1"/>
    </xf>
    <xf numFmtId="0" fontId="48" fillId="4" borderId="42" xfId="1" applyFont="1" applyFill="1" applyBorder="1" applyAlignment="1" applyProtection="1">
      <alignment horizontal="center" wrapText="1"/>
      <protection locked="0"/>
    </xf>
    <xf numFmtId="0" fontId="48" fillId="0" borderId="0" xfId="1" applyFont="1" applyAlignment="1" applyProtection="1">
      <alignment horizontal="center" vertical="center" wrapText="1"/>
      <protection locked="0"/>
    </xf>
    <xf numFmtId="0" fontId="19" fillId="16" borderId="41" xfId="0" applyFont="1" applyFill="1" applyBorder="1" applyAlignment="1">
      <alignment horizontal="center" wrapText="1"/>
    </xf>
    <xf numFmtId="0" fontId="48"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5"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4" xfId="0" applyBorder="1" applyAlignment="1">
      <alignment horizontal="center" wrapText="1"/>
    </xf>
    <xf numFmtId="0" fontId="0" fillId="0" borderId="9" xfId="0" applyBorder="1" applyAlignment="1">
      <alignment horizontal="center" wrapText="1"/>
    </xf>
    <xf numFmtId="0" fontId="69" fillId="20" borderId="15" xfId="0" applyFont="1" applyFill="1" applyBorder="1" applyAlignment="1">
      <alignment horizontal="center" vertical="center" wrapText="1"/>
    </xf>
    <xf numFmtId="0" fontId="33" fillId="20" borderId="75" xfId="0" applyFont="1" applyFill="1" applyBorder="1" applyAlignment="1">
      <alignment horizontal="center" vertical="center" wrapText="1"/>
    </xf>
    <xf numFmtId="0" fontId="33" fillId="20" borderId="23" xfId="0" applyFont="1" applyFill="1" applyBorder="1" applyAlignment="1">
      <alignment horizontal="center" vertical="center" wrapText="1"/>
    </xf>
    <xf numFmtId="0" fontId="33" fillId="0" borderId="0" xfId="0" applyFont="1" applyAlignment="1">
      <alignment horizontal="center" vertical="center" wrapText="1"/>
    </xf>
    <xf numFmtId="12" fontId="33" fillId="2" borderId="1" xfId="0" applyNumberFormat="1" applyFont="1" applyFill="1" applyBorder="1" applyAlignment="1" applyProtection="1">
      <alignment horizontal="center" vertical="center" wrapText="1"/>
      <protection hidden="1"/>
    </xf>
    <xf numFmtId="0" fontId="30" fillId="0" borderId="0" xfId="0" applyFont="1" applyProtection="1">
      <protection locked="0"/>
    </xf>
    <xf numFmtId="0" fontId="44" fillId="0" borderId="0" xfId="0" applyFont="1" applyAlignment="1">
      <alignment vertical="center" wrapText="1"/>
    </xf>
    <xf numFmtId="12" fontId="33" fillId="2" borderId="1" xfId="0" applyNumberFormat="1" applyFont="1" applyFill="1" applyBorder="1" applyAlignment="1" applyProtection="1">
      <alignment horizontal="center" vertical="center"/>
      <protection hidden="1"/>
    </xf>
    <xf numFmtId="2" fontId="75"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3" fillId="2" borderId="1" xfId="0" applyNumberFormat="1" applyFont="1" applyFill="1" applyBorder="1" applyAlignment="1" applyProtection="1">
      <alignment horizontal="center" vertical="center"/>
      <protection hidden="1"/>
    </xf>
    <xf numFmtId="0" fontId="30" fillId="0" borderId="0" xfId="0" applyFont="1"/>
    <xf numFmtId="2" fontId="74" fillId="2" borderId="1" xfId="0" applyNumberFormat="1" applyFont="1" applyFill="1" applyBorder="1" applyAlignment="1" applyProtection="1">
      <alignment horizontal="center" vertical="center"/>
      <protection hidden="1"/>
    </xf>
    <xf numFmtId="2" fontId="72" fillId="10" borderId="1" xfId="0" applyNumberFormat="1" applyFont="1" applyFill="1" applyBorder="1" applyAlignment="1" applyProtection="1">
      <alignment horizontal="center" vertical="center"/>
      <protection hidden="1"/>
    </xf>
    <xf numFmtId="2" fontId="31" fillId="10" borderId="1" xfId="0" applyNumberFormat="1" applyFont="1" applyFill="1" applyBorder="1" applyAlignment="1" applyProtection="1">
      <alignment horizontal="center" vertical="center"/>
      <protection hidden="1"/>
    </xf>
    <xf numFmtId="0" fontId="33" fillId="0" borderId="76"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3"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52" fillId="0" borderId="0" xfId="0" applyFont="1" applyAlignment="1">
      <alignment horizontal="center" wrapText="1"/>
    </xf>
    <xf numFmtId="0" fontId="28" fillId="28" borderId="43" xfId="1" applyFont="1" applyFill="1" applyBorder="1" applyAlignment="1" applyProtection="1">
      <alignment horizontal="center" wrapText="1"/>
      <protection locked="0"/>
    </xf>
    <xf numFmtId="10" fontId="29" fillId="2" borderId="29" xfId="2" applyNumberFormat="1" applyFont="1" applyFill="1" applyBorder="1" applyAlignment="1" applyProtection="1">
      <alignment horizontal="center" vertical="center"/>
      <protection hidden="1"/>
    </xf>
    <xf numFmtId="0" fontId="85" fillId="0" borderId="0" xfId="0" applyFont="1" applyAlignment="1">
      <alignment horizontal="center"/>
    </xf>
    <xf numFmtId="14" fontId="86" fillId="0" borderId="0" xfId="0" applyNumberFormat="1" applyFont="1" applyAlignment="1">
      <alignment horizontal="center" wrapText="1"/>
    </xf>
    <xf numFmtId="0" fontId="33" fillId="0" borderId="21" xfId="0" applyFont="1" applyBorder="1" applyAlignment="1">
      <alignment horizontal="center" vertical="center" wrapText="1"/>
    </xf>
    <xf numFmtId="0" fontId="0" fillId="0" borderId="0" xfId="0" applyAlignment="1" applyProtection="1">
      <alignment horizontal="left" vertical="top"/>
      <protection locked="0"/>
    </xf>
    <xf numFmtId="0" fontId="33" fillId="0" borderId="35" xfId="0" applyFont="1" applyBorder="1" applyAlignment="1">
      <alignment horizontal="center" vertical="center" wrapText="1"/>
    </xf>
    <xf numFmtId="0" fontId="33" fillId="0" borderId="19" xfId="0" applyFont="1" applyBorder="1" applyAlignment="1">
      <alignment horizontal="center" vertical="center" wrapText="1"/>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0" fontId="39" fillId="6" borderId="2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40" fillId="7" borderId="21"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0" fillId="13" borderId="52" xfId="0" applyFill="1" applyBorder="1" applyAlignment="1" applyProtection="1">
      <alignment horizontal="center"/>
      <protection hidden="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0" fillId="0" borderId="4" xfId="0" applyBorder="1" applyAlignment="1">
      <alignment horizontal="center" vertical="center"/>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48" fillId="0" borderId="18"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75" fillId="4" borderId="38" xfId="0" applyFont="1" applyFill="1" applyBorder="1" applyAlignment="1">
      <alignment horizontal="right" vertical="center"/>
    </xf>
    <xf numFmtId="0" fontId="73" fillId="6" borderId="38" xfId="0" applyFont="1" applyFill="1" applyBorder="1" applyAlignment="1">
      <alignment horizontal="right" vertical="center"/>
    </xf>
    <xf numFmtId="0" fontId="74" fillId="14" borderId="38" xfId="0" applyFont="1" applyFill="1" applyBorder="1" applyAlignment="1">
      <alignment horizontal="right" vertical="center"/>
    </xf>
    <xf numFmtId="0" fontId="72" fillId="7" borderId="38" xfId="0" applyFont="1" applyFill="1" applyBorder="1" applyAlignment="1">
      <alignment horizontal="right" vertical="center"/>
    </xf>
    <xf numFmtId="0" fontId="31" fillId="5" borderId="38" xfId="0" applyFont="1" applyFill="1" applyBorder="1" applyAlignment="1">
      <alignment horizontal="right" vertical="center"/>
    </xf>
    <xf numFmtId="2" fontId="33" fillId="13" borderId="24" xfId="0" applyNumberFormat="1" applyFont="1" applyFill="1" applyBorder="1" applyAlignment="1">
      <alignment horizontal="center" wrapText="1"/>
    </xf>
    <xf numFmtId="0" fontId="33" fillId="8" borderId="1" xfId="0" applyFont="1" applyFill="1" applyBorder="1" applyAlignment="1">
      <alignment horizontal="center" vertical="center" wrapText="1"/>
    </xf>
    <xf numFmtId="0" fontId="33" fillId="8" borderId="1" xfId="0" applyFont="1" applyFill="1" applyBorder="1" applyAlignment="1">
      <alignment horizontal="center"/>
    </xf>
    <xf numFmtId="0" fontId="46" fillId="0" borderId="18" xfId="0" applyFont="1" applyBorder="1" applyAlignment="1">
      <alignment horizontal="center" vertical="center" wrapText="1"/>
    </xf>
    <xf numFmtId="0" fontId="46" fillId="0" borderId="0" xfId="0" applyFont="1" applyAlignment="1">
      <alignment horizontal="center" vertical="center" wrapText="1"/>
    </xf>
    <xf numFmtId="0" fontId="63" fillId="2" borderId="26" xfId="0" applyFont="1" applyFill="1" applyBorder="1" applyAlignment="1">
      <alignment horizontal="center" wrapText="1"/>
    </xf>
    <xf numFmtId="0" fontId="63" fillId="2" borderId="49" xfId="0" applyFont="1" applyFill="1" applyBorder="1" applyAlignment="1">
      <alignment horizontal="center"/>
    </xf>
    <xf numFmtId="0" fontId="63" fillId="2" borderId="77" xfId="0" applyFont="1" applyFill="1" applyBorder="1" applyAlignment="1">
      <alignment horizontal="center"/>
    </xf>
    <xf numFmtId="0" fontId="63" fillId="2" borderId="37" xfId="0" applyFont="1" applyFill="1" applyBorder="1" applyAlignment="1">
      <alignment horizontal="center"/>
    </xf>
    <xf numFmtId="0" fontId="63" fillId="2" borderId="48" xfId="0" applyFont="1" applyFill="1" applyBorder="1" applyAlignment="1">
      <alignment horizontal="center"/>
    </xf>
    <xf numFmtId="0" fontId="63"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12" fontId="33" fillId="2" borderId="65" xfId="0" applyNumberFormat="1" applyFont="1" applyFill="1" applyBorder="1" applyAlignment="1">
      <alignment horizontal="center" vertical="center"/>
    </xf>
    <xf numFmtId="12" fontId="33" fillId="2" borderId="43" xfId="0" applyNumberFormat="1" applyFont="1" applyFill="1" applyBorder="1" applyAlignment="1">
      <alignment horizontal="center" vertical="center"/>
    </xf>
    <xf numFmtId="0" fontId="35" fillId="21" borderId="73" xfId="0" applyFont="1" applyFill="1" applyBorder="1" applyAlignment="1">
      <alignment horizontal="center" vertical="center" wrapText="1"/>
    </xf>
    <xf numFmtId="0" fontId="35" fillId="21" borderId="18" xfId="0" applyFont="1" applyFill="1" applyBorder="1" applyAlignment="1">
      <alignment horizontal="center" vertical="center" wrapText="1"/>
    </xf>
    <xf numFmtId="0" fontId="35" fillId="21" borderId="47" xfId="0" applyFont="1" applyFill="1" applyBorder="1" applyAlignment="1">
      <alignment horizontal="center" vertical="center" wrapText="1"/>
    </xf>
    <xf numFmtId="0" fontId="33" fillId="8" borderId="51" xfId="0" applyFont="1" applyFill="1" applyBorder="1" applyAlignment="1">
      <alignment horizontal="center" vertical="center" wrapText="1"/>
    </xf>
    <xf numFmtId="0" fontId="33" fillId="8" borderId="40" xfId="0" applyFont="1" applyFill="1" applyBorder="1" applyAlignment="1">
      <alignment horizontal="center" vertical="center" wrapText="1"/>
    </xf>
    <xf numFmtId="0" fontId="33" fillId="17" borderId="65" xfId="0" applyFont="1" applyFill="1" applyBorder="1" applyAlignment="1">
      <alignment horizontal="center" vertical="center" wrapText="1"/>
    </xf>
    <xf numFmtId="0" fontId="33" fillId="17" borderId="61" xfId="0" applyFont="1" applyFill="1" applyBorder="1" applyAlignment="1">
      <alignment horizontal="center" vertical="center" wrapText="1"/>
    </xf>
    <xf numFmtId="0" fontId="48" fillId="0" borderId="13" xfId="1" applyFont="1" applyBorder="1" applyAlignment="1" applyProtection="1">
      <alignment horizontal="center" vertical="center"/>
      <protection locked="0"/>
    </xf>
    <xf numFmtId="0" fontId="33" fillId="7" borderId="57" xfId="0" applyFont="1" applyFill="1" applyBorder="1" applyAlignment="1">
      <alignment horizontal="center" vertical="center" wrapText="1"/>
    </xf>
    <xf numFmtId="0" fontId="33" fillId="7" borderId="22" xfId="0" applyFont="1" applyFill="1" applyBorder="1" applyAlignment="1">
      <alignment horizontal="center" vertical="center" wrapText="1"/>
    </xf>
    <xf numFmtId="12" fontId="33" fillId="14" borderId="57" xfId="0" applyNumberFormat="1" applyFont="1" applyFill="1" applyBorder="1" applyAlignment="1">
      <alignment horizontal="center" vertical="center"/>
    </xf>
    <xf numFmtId="12" fontId="33" fillId="14" borderId="31" xfId="0" applyNumberFormat="1" applyFont="1" applyFill="1" applyBorder="1" applyAlignment="1">
      <alignment horizontal="center" vertical="center"/>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0" fontId="9" fillId="0" borderId="18" xfId="0" applyFont="1" applyBorder="1" applyAlignment="1">
      <alignment horizontal="center" vertical="center" wrapText="1"/>
    </xf>
    <xf numFmtId="0" fontId="35" fillId="7" borderId="73" xfId="0" applyFont="1" applyFill="1" applyBorder="1" applyAlignment="1">
      <alignment horizontal="center" vertical="center" wrapText="1"/>
    </xf>
    <xf numFmtId="0" fontId="35" fillId="7" borderId="59" xfId="0" applyFont="1" applyFill="1" applyBorder="1" applyAlignment="1">
      <alignment horizontal="center" vertical="center" wrapText="1"/>
    </xf>
    <xf numFmtId="0" fontId="35" fillId="7" borderId="45" xfId="0" applyFont="1" applyFill="1" applyBorder="1" applyAlignment="1">
      <alignment horizontal="center" vertical="center" wrapText="1"/>
    </xf>
    <xf numFmtId="2" fontId="33" fillId="0" borderId="42" xfId="0" applyNumberFormat="1" applyFont="1" applyBorder="1" applyAlignment="1" applyProtection="1">
      <alignment horizontal="center" vertical="center"/>
      <protection locked="0"/>
    </xf>
    <xf numFmtId="2" fontId="33" fillId="0" borderId="61" xfId="0" applyNumberFormat="1" applyFont="1" applyBorder="1" applyAlignment="1" applyProtection="1">
      <alignment horizontal="center" vertical="center"/>
      <protection locked="0"/>
    </xf>
    <xf numFmtId="0" fontId="35" fillId="27" borderId="8" xfId="0" applyFont="1" applyFill="1" applyBorder="1" applyAlignment="1">
      <alignment horizontal="center" vertical="center" wrapText="1"/>
    </xf>
    <xf numFmtId="0" fontId="35" fillId="27" borderId="24" xfId="0" applyFont="1" applyFill="1" applyBorder="1" applyAlignment="1">
      <alignment horizontal="center" vertical="center" wrapText="1"/>
    </xf>
    <xf numFmtId="0" fontId="35" fillId="27" borderId="55" xfId="0" applyFont="1" applyFill="1" applyBorder="1" applyAlignment="1">
      <alignment horizontal="center" vertical="center" wrapText="1"/>
    </xf>
    <xf numFmtId="0" fontId="33" fillId="16" borderId="73" xfId="0" applyFont="1" applyFill="1" applyBorder="1" applyAlignment="1">
      <alignment horizontal="center" vertical="center" wrapText="1"/>
    </xf>
    <xf numFmtId="0" fontId="33" fillId="16" borderId="18" xfId="0" applyFont="1" applyFill="1" applyBorder="1" applyAlignment="1">
      <alignment horizontal="center" vertical="center"/>
    </xf>
    <xf numFmtId="0" fontId="33" fillId="16" borderId="47" xfId="0" applyFont="1" applyFill="1" applyBorder="1" applyAlignment="1">
      <alignment horizontal="center" vertical="center"/>
    </xf>
    <xf numFmtId="0" fontId="33" fillId="3" borderId="51"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63" fillId="10" borderId="60" xfId="0" applyFont="1" applyFill="1" applyBorder="1" applyAlignment="1">
      <alignment horizontal="center" vertical="center" wrapText="1"/>
    </xf>
    <xf numFmtId="0" fontId="63" fillId="10" borderId="54" xfId="0" applyFont="1" applyFill="1" applyBorder="1" applyAlignment="1">
      <alignment horizontal="center" vertical="center" wrapText="1"/>
    </xf>
    <xf numFmtId="0" fontId="63" fillId="10" borderId="54" xfId="0" applyFont="1" applyFill="1" applyBorder="1" applyAlignment="1">
      <alignment horizontal="center" vertical="center"/>
    </xf>
    <xf numFmtId="0" fontId="63" fillId="10" borderId="76" xfId="0" applyFont="1" applyFill="1" applyBorder="1" applyAlignment="1">
      <alignment horizontal="center" vertical="center"/>
    </xf>
    <xf numFmtId="0" fontId="33" fillId="18" borderId="27" xfId="0" applyFont="1" applyFill="1" applyBorder="1" applyAlignment="1">
      <alignment horizontal="center" vertical="center" wrapText="1"/>
    </xf>
    <xf numFmtId="0" fontId="33" fillId="18" borderId="22" xfId="0" applyFont="1" applyFill="1" applyBorder="1" applyAlignment="1">
      <alignment horizontal="center" vertical="center" wrapText="1"/>
    </xf>
    <xf numFmtId="0" fontId="35" fillId="3" borderId="40" xfId="0" applyFont="1" applyFill="1" applyBorder="1" applyAlignment="1">
      <alignment horizontal="center" vertical="center" wrapText="1"/>
    </xf>
    <xf numFmtId="0" fontId="0" fillId="3" borderId="48" xfId="0" applyFill="1" applyBorder="1"/>
    <xf numFmtId="0" fontId="0" fillId="3" borderId="19" xfId="0" applyFill="1" applyBorder="1"/>
    <xf numFmtId="0" fontId="33" fillId="0" borderId="59"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19" xfId="0" applyFont="1" applyBorder="1" applyAlignment="1">
      <alignment horizontal="center" vertical="center" wrapText="1"/>
    </xf>
    <xf numFmtId="0" fontId="33" fillId="24" borderId="41" xfId="0" applyFont="1" applyFill="1" applyBorder="1" applyAlignment="1">
      <alignment horizontal="center" vertical="center" wrapText="1"/>
    </xf>
    <xf numFmtId="0" fontId="33" fillId="24" borderId="61" xfId="0" applyFont="1" applyFill="1" applyBorder="1" applyAlignment="1">
      <alignment horizontal="center" vertical="center" wrapText="1"/>
    </xf>
    <xf numFmtId="0" fontId="26" fillId="0" borderId="7" xfId="1" applyFont="1" applyBorder="1" applyAlignment="1" applyProtection="1">
      <alignment horizontal="center" vertical="center"/>
      <protection locked="0"/>
    </xf>
    <xf numFmtId="0" fontId="26" fillId="0" borderId="63" xfId="1" applyFont="1" applyBorder="1" applyAlignment="1" applyProtection="1">
      <alignment horizontal="center" vertical="center"/>
      <protection locked="0"/>
    </xf>
    <xf numFmtId="0" fontId="35" fillId="11" borderId="40" xfId="0" applyFont="1" applyFill="1" applyBorder="1" applyAlignment="1">
      <alignment horizontal="center" vertical="center" wrapText="1"/>
    </xf>
    <xf numFmtId="0" fontId="0" fillId="0" borderId="48" xfId="0" applyBorder="1"/>
    <xf numFmtId="0" fontId="0" fillId="0" borderId="19" xfId="0" applyBorder="1"/>
    <xf numFmtId="0" fontId="63" fillId="0" borderId="73" xfId="0" applyFont="1" applyBorder="1" applyAlignment="1">
      <alignment horizontal="right" vertical="center"/>
    </xf>
    <xf numFmtId="0" fontId="63" fillId="0" borderId="18" xfId="0" applyFont="1" applyBorder="1" applyAlignment="1">
      <alignment horizontal="right" vertical="center"/>
    </xf>
    <xf numFmtId="0" fontId="63" fillId="0" borderId="13" xfId="0" applyFont="1" applyBorder="1" applyAlignment="1" applyProtection="1">
      <alignment horizontal="left" vertical="center"/>
      <protection locked="0"/>
    </xf>
    <xf numFmtId="0" fontId="63" fillId="0" borderId="46" xfId="0" applyFont="1" applyBorder="1" applyAlignment="1" applyProtection="1">
      <alignment horizontal="left" vertical="center"/>
      <protection locked="0"/>
    </xf>
    <xf numFmtId="0" fontId="48" fillId="0" borderId="0" xfId="1" applyFont="1" applyBorder="1" applyAlignment="1" applyProtection="1">
      <alignment horizontal="center" vertical="center"/>
      <protection locked="0"/>
    </xf>
    <xf numFmtId="0" fontId="63" fillId="0" borderId="18" xfId="0" applyFont="1" applyBorder="1" applyAlignment="1" applyProtection="1">
      <alignment horizontal="left" vertical="center"/>
      <protection locked="0"/>
    </xf>
    <xf numFmtId="0" fontId="63" fillId="0" borderId="47" xfId="0" applyFont="1" applyBorder="1" applyAlignment="1" applyProtection="1">
      <alignment horizontal="left" vertical="center"/>
      <protection locked="0"/>
    </xf>
    <xf numFmtId="0" fontId="33" fillId="30" borderId="16" xfId="0" applyFont="1" applyFill="1" applyBorder="1" applyAlignment="1">
      <alignment horizontal="center" vertical="center" wrapText="1"/>
    </xf>
    <xf numFmtId="0" fontId="33" fillId="30" borderId="21" xfId="0" applyFont="1" applyFill="1" applyBorder="1" applyAlignment="1">
      <alignment horizontal="center" vertical="center" wrapText="1"/>
    </xf>
    <xf numFmtId="0" fontId="33" fillId="7" borderId="34"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63" fillId="0" borderId="45" xfId="0" applyFont="1" applyBorder="1" applyAlignment="1">
      <alignment horizontal="right" vertical="center" wrapText="1"/>
    </xf>
    <xf numFmtId="0" fontId="63" fillId="0" borderId="13" xfId="0" applyFont="1" applyBorder="1" applyAlignment="1">
      <alignment horizontal="right" vertical="center" wrapText="1"/>
    </xf>
    <xf numFmtId="0" fontId="33" fillId="16" borderId="59" xfId="0" applyFont="1" applyFill="1" applyBorder="1" applyAlignment="1">
      <alignment horizontal="center" vertical="center" wrapText="1"/>
    </xf>
    <xf numFmtId="0" fontId="33" fillId="16" borderId="40" xfId="0" applyFont="1" applyFill="1" applyBorder="1" applyAlignment="1">
      <alignment horizontal="center" vertical="center" wrapText="1"/>
    </xf>
    <xf numFmtId="0" fontId="63" fillId="2" borderId="60" xfId="0" applyFont="1" applyFill="1" applyBorder="1" applyAlignment="1">
      <alignment horizontal="center" vertical="top" wrapText="1"/>
    </xf>
    <xf numFmtId="0" fontId="63" fillId="2" borderId="54" xfId="0" applyFont="1" applyFill="1" applyBorder="1" applyAlignment="1">
      <alignment horizontal="center" vertical="top"/>
    </xf>
    <xf numFmtId="0" fontId="63" fillId="2" borderId="76" xfId="0" applyFont="1" applyFill="1" applyBorder="1" applyAlignment="1">
      <alignment horizontal="center" vertical="top"/>
    </xf>
    <xf numFmtId="0" fontId="34" fillId="0" borderId="54" xfId="0" applyFont="1" applyBorder="1" applyAlignment="1">
      <alignment horizontal="center" vertical="center" wrapText="1"/>
    </xf>
    <xf numFmtId="0" fontId="79" fillId="5" borderId="1" xfId="0" applyFont="1" applyFill="1" applyBorder="1" applyAlignment="1" applyProtection="1">
      <alignment horizontal="center" vertical="center"/>
      <protection locked="0"/>
    </xf>
    <xf numFmtId="0" fontId="79" fillId="5" borderId="4" xfId="0" applyFont="1" applyFill="1" applyBorder="1" applyAlignment="1" applyProtection="1">
      <alignment horizontal="center" vertical="center"/>
      <protection locked="0"/>
    </xf>
    <xf numFmtId="0" fontId="48" fillId="0" borderId="0" xfId="1" applyFont="1" applyAlignment="1" applyProtection="1">
      <alignment horizontal="center"/>
    </xf>
    <xf numFmtId="0" fontId="58" fillId="4" borderId="12" xfId="0" applyFont="1" applyFill="1" applyBorder="1" applyAlignment="1" applyProtection="1">
      <alignment horizontal="center" vertical="center" wrapText="1"/>
      <protection locked="0"/>
    </xf>
    <xf numFmtId="0" fontId="58" fillId="4" borderId="5" xfId="0" applyFont="1" applyFill="1" applyBorder="1" applyAlignment="1" applyProtection="1">
      <alignment horizontal="center" vertical="center" wrapText="1"/>
      <protection locked="0"/>
    </xf>
    <xf numFmtId="0" fontId="76" fillId="6" borderId="5" xfId="0" applyFont="1" applyFill="1" applyBorder="1" applyAlignment="1" applyProtection="1">
      <alignment horizontal="center" vertical="center"/>
      <protection locked="0"/>
    </xf>
    <xf numFmtId="0" fontId="77" fillId="2" borderId="5" xfId="0" applyFont="1" applyFill="1" applyBorder="1" applyAlignment="1" applyProtection="1">
      <alignment horizontal="center" vertical="center"/>
      <protection locked="0"/>
    </xf>
    <xf numFmtId="0" fontId="78" fillId="7" borderId="5" xfId="0" applyFont="1" applyFill="1" applyBorder="1" applyAlignment="1" applyProtection="1">
      <alignment horizontal="center" vertical="center"/>
      <protection locked="0"/>
    </xf>
    <xf numFmtId="0" fontId="79" fillId="5" borderId="5" xfId="0" applyFont="1" applyFill="1" applyBorder="1" applyAlignment="1" applyProtection="1">
      <alignment horizontal="center" vertical="center"/>
      <protection locked="0"/>
    </xf>
    <xf numFmtId="0" fontId="79" fillId="5" borderId="6" xfId="0" applyFont="1" applyFill="1" applyBorder="1" applyAlignment="1" applyProtection="1">
      <alignment horizontal="center" vertical="center"/>
      <protection locked="0"/>
    </xf>
    <xf numFmtId="0" fontId="58" fillId="4" borderId="11" xfId="0" applyFont="1" applyFill="1" applyBorder="1" applyAlignment="1" applyProtection="1">
      <alignment horizontal="center" vertical="center" wrapText="1"/>
      <protection locked="0"/>
    </xf>
    <xf numFmtId="0" fontId="58" fillId="4" borderId="1" xfId="0" applyFont="1" applyFill="1" applyBorder="1" applyAlignment="1" applyProtection="1">
      <alignment horizontal="center" vertical="center" wrapText="1"/>
      <protection locked="0"/>
    </xf>
    <xf numFmtId="0" fontId="76" fillId="6" borderId="1" xfId="0" applyFont="1" applyFill="1" applyBorder="1" applyAlignment="1" applyProtection="1">
      <alignment horizontal="center" vertical="center"/>
      <protection locked="0"/>
    </xf>
    <xf numFmtId="0" fontId="77" fillId="2" borderId="1" xfId="0" applyFont="1" applyFill="1" applyBorder="1" applyAlignment="1" applyProtection="1">
      <alignment horizontal="center" vertical="center"/>
      <protection locked="0"/>
    </xf>
    <xf numFmtId="0" fontId="78" fillId="7" borderId="1" xfId="0" applyFont="1" applyFill="1" applyBorder="1" applyAlignment="1" applyProtection="1">
      <alignment horizontal="center" vertical="center"/>
      <protection locked="0"/>
    </xf>
    <xf numFmtId="0" fontId="50" fillId="4" borderId="11" xfId="0" applyFont="1" applyFill="1" applyBorder="1" applyAlignment="1">
      <alignment horizontal="center" vertical="center" wrapText="1"/>
    </xf>
    <xf numFmtId="0" fontId="50" fillId="4" borderId="1" xfId="0" applyFont="1" applyFill="1" applyBorder="1" applyAlignment="1">
      <alignment horizontal="center" vertical="center" wrapText="1"/>
    </xf>
    <xf numFmtId="0" fontId="76" fillId="6" borderId="1" xfId="0" applyFont="1" applyFill="1" applyBorder="1" applyAlignment="1">
      <alignment horizontal="center" vertical="center"/>
    </xf>
    <xf numFmtId="0" fontId="77" fillId="2" borderId="1" xfId="0" applyFont="1" applyFill="1" applyBorder="1" applyAlignment="1">
      <alignment horizontal="center" vertical="center"/>
    </xf>
    <xf numFmtId="0" fontId="78" fillId="7" borderId="1" xfId="0" applyFont="1" applyFill="1" applyBorder="1" applyAlignment="1">
      <alignment horizontal="center" vertical="center"/>
    </xf>
    <xf numFmtId="0" fontId="80" fillId="4" borderId="11" xfId="0" applyFont="1" applyFill="1" applyBorder="1" applyAlignment="1" applyProtection="1">
      <alignment horizontal="center"/>
      <protection locked="0"/>
    </xf>
    <xf numFmtId="0" fontId="80" fillId="4" borderId="1" xfId="0" applyFont="1" applyFill="1" applyBorder="1" applyAlignment="1" applyProtection="1">
      <alignment horizontal="center"/>
      <protection locked="0"/>
    </xf>
    <xf numFmtId="0" fontId="79" fillId="5" borderId="1" xfId="0" applyFont="1" applyFill="1" applyBorder="1" applyAlignment="1">
      <alignment horizontal="center" vertical="center"/>
    </xf>
    <xf numFmtId="0" fontId="79" fillId="5" borderId="4" xfId="0" applyFont="1" applyFill="1" applyBorder="1" applyAlignment="1">
      <alignment horizontal="center" vertical="center"/>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49" fillId="5" borderId="4" xfId="0" applyFont="1" applyFill="1" applyBorder="1" applyAlignment="1">
      <alignment horizontal="center" vertical="center" wrapText="1"/>
    </xf>
    <xf numFmtId="0" fontId="77" fillId="8" borderId="40" xfId="0" applyFont="1" applyFill="1" applyBorder="1" applyAlignment="1" applyProtection="1">
      <alignment horizontal="center" vertical="center" wrapText="1"/>
      <protection hidden="1"/>
    </xf>
    <xf numFmtId="0" fontId="77" fillId="8" borderId="48" xfId="0" applyFont="1" applyFill="1" applyBorder="1" applyAlignment="1" applyProtection="1">
      <alignment horizontal="center" vertical="center"/>
      <protection hidden="1"/>
    </xf>
    <xf numFmtId="0" fontId="77" fillId="8" borderId="19" xfId="0" applyFont="1" applyFill="1" applyBorder="1" applyAlignment="1" applyProtection="1">
      <alignment horizontal="center" vertical="center"/>
      <protection hidden="1"/>
    </xf>
    <xf numFmtId="0" fontId="58" fillId="4" borderId="2" xfId="0" applyFont="1" applyFill="1" applyBorder="1" applyAlignment="1">
      <alignment horizontal="center" vertical="center" wrapText="1"/>
    </xf>
    <xf numFmtId="0" fontId="58" fillId="4"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2" fontId="33" fillId="0" borderId="3" xfId="0" applyNumberFormat="1" applyFont="1" applyBorder="1" applyAlignment="1" applyProtection="1">
      <alignment horizontal="center" vertical="center"/>
      <protection locked="0"/>
    </xf>
    <xf numFmtId="2" fontId="33"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12" fontId="33" fillId="2" borderId="6" xfId="0" applyNumberFormat="1" applyFont="1" applyFill="1" applyBorder="1" applyAlignment="1" applyProtection="1">
      <alignment horizontal="center" vertical="center"/>
      <protection hidden="1"/>
    </xf>
    <xf numFmtId="0" fontId="63" fillId="2" borderId="60" xfId="0" applyFont="1" applyFill="1" applyBorder="1" applyAlignment="1">
      <alignment horizontal="center" vertical="center" wrapText="1"/>
    </xf>
    <xf numFmtId="0" fontId="63" fillId="2" borderId="54"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82" fillId="8" borderId="73" xfId="0" applyFont="1" applyFill="1" applyBorder="1" applyAlignment="1">
      <alignment horizontal="center" vertical="center" wrapText="1"/>
    </xf>
    <xf numFmtId="0" fontId="44" fillId="8" borderId="18" xfId="0" applyFont="1" applyFill="1" applyBorder="1" applyAlignment="1">
      <alignment horizontal="center" vertical="center"/>
    </xf>
    <xf numFmtId="0" fontId="44" fillId="8" borderId="47" xfId="0" applyFont="1" applyFill="1" applyBorder="1" applyAlignment="1">
      <alignment horizontal="center" vertical="center"/>
    </xf>
    <xf numFmtId="0" fontId="48" fillId="0" borderId="0" xfId="1" applyFont="1" applyAlignment="1" applyProtection="1">
      <alignment horizontal="center" vertical="center"/>
    </xf>
    <xf numFmtId="0" fontId="58" fillId="4" borderId="10" xfId="0" applyFont="1" applyFill="1" applyBorder="1" applyAlignment="1">
      <alignment horizontal="center" vertical="center" wrapText="1"/>
    </xf>
    <xf numFmtId="0" fontId="58"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5" fillId="4" borderId="7" xfId="0" applyFont="1" applyFill="1" applyBorder="1" applyAlignment="1" applyProtection="1">
      <alignment horizontal="center" vertical="center" wrapText="1"/>
      <protection hidden="1"/>
    </xf>
    <xf numFmtId="0" fontId="75" fillId="4" borderId="62" xfId="0" applyFont="1" applyFill="1" applyBorder="1" applyAlignment="1" applyProtection="1">
      <alignment horizontal="center" vertical="center" wrapText="1"/>
      <protection hidden="1"/>
    </xf>
    <xf numFmtId="0" fontId="75" fillId="4" borderId="66" xfId="0" applyFont="1" applyFill="1" applyBorder="1" applyAlignment="1" applyProtection="1">
      <alignment horizontal="center" vertical="center" wrapText="1"/>
      <protection hidden="1"/>
    </xf>
    <xf numFmtId="0" fontId="81" fillId="6" borderId="15" xfId="0" applyFont="1" applyFill="1" applyBorder="1" applyAlignment="1" applyProtection="1">
      <alignment horizontal="center" vertical="center" wrapText="1"/>
      <protection hidden="1"/>
    </xf>
    <xf numFmtId="0" fontId="81" fillId="6" borderId="62" xfId="0" applyFont="1" applyFill="1" applyBorder="1" applyAlignment="1" applyProtection="1">
      <alignment horizontal="center" vertical="center" wrapText="1"/>
      <protection hidden="1"/>
    </xf>
    <xf numFmtId="0" fontId="81" fillId="6" borderId="66" xfId="0" applyFont="1" applyFill="1" applyBorder="1" applyAlignment="1" applyProtection="1">
      <alignment horizontal="center" vertical="center" wrapText="1"/>
      <protection hidden="1"/>
    </xf>
    <xf numFmtId="0" fontId="33" fillId="2" borderId="15" xfId="0" applyFont="1" applyFill="1" applyBorder="1" applyAlignment="1" applyProtection="1">
      <alignment horizontal="center" vertical="center" wrapText="1"/>
      <protection hidden="1"/>
    </xf>
    <xf numFmtId="0" fontId="33" fillId="2" borderId="62" xfId="0" applyFont="1" applyFill="1" applyBorder="1" applyAlignment="1" applyProtection="1">
      <alignment horizontal="center" vertical="center" wrapText="1"/>
      <protection hidden="1"/>
    </xf>
    <xf numFmtId="0" fontId="33" fillId="2" borderId="66" xfId="0" applyFont="1" applyFill="1" applyBorder="1" applyAlignment="1" applyProtection="1">
      <alignment horizontal="center" vertical="center" wrapText="1"/>
      <protection hidden="1"/>
    </xf>
    <xf numFmtId="0" fontId="72" fillId="7" borderId="15" xfId="0" applyFont="1" applyFill="1" applyBorder="1" applyAlignment="1" applyProtection="1">
      <alignment horizontal="center" vertical="center" wrapText="1"/>
      <protection hidden="1"/>
    </xf>
    <xf numFmtId="0" fontId="72" fillId="7" borderId="62" xfId="0" applyFont="1" applyFill="1" applyBorder="1" applyAlignment="1" applyProtection="1">
      <alignment horizontal="center" vertical="center" wrapText="1"/>
      <protection hidden="1"/>
    </xf>
    <xf numFmtId="0" fontId="72" fillId="7" borderId="66" xfId="0" applyFont="1" applyFill="1" applyBorder="1" applyAlignment="1" applyProtection="1">
      <alignment horizontal="center" vertical="center" wrapText="1"/>
      <protection hidden="1"/>
    </xf>
    <xf numFmtId="0" fontId="31" fillId="5" borderId="15" xfId="0" applyFont="1" applyFill="1" applyBorder="1" applyAlignment="1" applyProtection="1">
      <alignment horizontal="center" vertical="center" wrapText="1"/>
      <protection hidden="1"/>
    </xf>
    <xf numFmtId="0" fontId="31" fillId="5" borderId="62" xfId="0" applyFont="1" applyFill="1" applyBorder="1" applyAlignment="1" applyProtection="1">
      <alignment horizontal="center" vertical="center" wrapText="1"/>
      <protection hidden="1"/>
    </xf>
    <xf numFmtId="0" fontId="31" fillId="5" borderId="63" xfId="0" applyFont="1" applyFill="1" applyBorder="1" applyAlignment="1" applyProtection="1">
      <alignment horizontal="center" vertical="center" wrapText="1"/>
      <protection hidden="1"/>
    </xf>
    <xf numFmtId="0" fontId="35" fillId="17" borderId="11" xfId="0" applyFont="1" applyFill="1" applyBorder="1" applyAlignment="1">
      <alignment horizontal="center" vertical="center" wrapText="1"/>
    </xf>
    <xf numFmtId="0" fontId="35" fillId="17" borderId="1" xfId="0" applyFont="1" applyFill="1" applyBorder="1" applyAlignment="1">
      <alignment horizontal="center" vertical="center" wrapText="1"/>
    </xf>
    <xf numFmtId="0" fontId="33" fillId="2" borderId="78" xfId="0" applyFont="1" applyFill="1" applyBorder="1" applyAlignment="1">
      <alignment horizontal="center" vertical="center" wrapText="1"/>
    </xf>
    <xf numFmtId="0" fontId="33" fillId="2" borderId="44"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33" fillId="13" borderId="26" xfId="0" applyFont="1" applyFill="1" applyBorder="1" applyAlignment="1">
      <alignment horizontal="center" vertical="center" wrapText="1"/>
    </xf>
    <xf numFmtId="0" fontId="33" fillId="13" borderId="37" xfId="0" applyFont="1" applyFill="1" applyBorder="1" applyAlignment="1">
      <alignment horizontal="center" vertical="center" wrapText="1"/>
    </xf>
    <xf numFmtId="0" fontId="75" fillId="4" borderId="67" xfId="0" applyFont="1" applyFill="1" applyBorder="1" applyAlignment="1">
      <alignment horizontal="center" vertical="center" wrapText="1"/>
    </xf>
    <xf numFmtId="0" fontId="75" fillId="4" borderId="32"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35" fillId="0" borderId="17" xfId="0" applyFont="1" applyBorder="1" applyAlignment="1" applyProtection="1">
      <alignment horizontal="center" wrapText="1"/>
      <protection locked="0"/>
    </xf>
    <xf numFmtId="0" fontId="35" fillId="0" borderId="16" xfId="0" applyFont="1" applyBorder="1" applyAlignment="1" applyProtection="1">
      <alignment horizontal="center" wrapText="1"/>
      <protection locked="0"/>
    </xf>
    <xf numFmtId="0" fontId="58" fillId="4" borderId="34" xfId="0" applyFont="1" applyFill="1" applyBorder="1" applyAlignment="1">
      <alignment horizontal="center" wrapText="1"/>
    </xf>
    <xf numFmtId="0" fontId="58" fillId="4" borderId="17" xfId="0" applyFont="1" applyFill="1" applyBorder="1" applyAlignment="1">
      <alignment horizontal="center" wrapText="1"/>
    </xf>
    <xf numFmtId="0" fontId="35" fillId="4" borderId="34" xfId="0" applyFont="1" applyFill="1" applyBorder="1" applyAlignment="1">
      <alignment horizontal="center" wrapText="1"/>
    </xf>
    <xf numFmtId="0" fontId="35" fillId="4" borderId="17" xfId="0" applyFont="1" applyFill="1" applyBorder="1" applyAlignment="1">
      <alignment horizontal="center" wrapText="1"/>
    </xf>
    <xf numFmtId="0" fontId="74" fillId="0" borderId="73" xfId="0" applyFont="1" applyBorder="1" applyAlignment="1">
      <alignment horizontal="center" vertical="center" wrapText="1"/>
    </xf>
    <xf numFmtId="0" fontId="74" fillId="0" borderId="47" xfId="0" applyFont="1" applyBorder="1" applyAlignment="1">
      <alignment horizontal="center" vertical="center" wrapText="1"/>
    </xf>
    <xf numFmtId="0" fontId="74" fillId="0" borderId="59" xfId="0" applyFont="1" applyBorder="1" applyAlignment="1">
      <alignment horizontal="center" vertical="center" wrapText="1"/>
    </xf>
    <xf numFmtId="0" fontId="74" fillId="0" borderId="35"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46" xfId="0" applyFont="1" applyBorder="1" applyAlignment="1">
      <alignment horizontal="center" vertical="center" wrapText="1"/>
    </xf>
    <xf numFmtId="0" fontId="63" fillId="14" borderId="60" xfId="0" applyFont="1" applyFill="1" applyBorder="1" applyAlignment="1">
      <alignment horizontal="center"/>
    </xf>
    <xf numFmtId="0" fontId="63" fillId="14" borderId="54" xfId="0" applyFont="1" applyFill="1" applyBorder="1" applyAlignment="1">
      <alignment horizontal="center"/>
    </xf>
    <xf numFmtId="0" fontId="63" fillId="14" borderId="76" xfId="0" applyFont="1" applyFill="1" applyBorder="1" applyAlignment="1">
      <alignment horizontal="center"/>
    </xf>
    <xf numFmtId="0" fontId="33" fillId="25" borderId="40" xfId="0" applyFont="1" applyFill="1" applyBorder="1" applyAlignment="1">
      <alignment horizontal="center" vertical="center"/>
    </xf>
    <xf numFmtId="0" fontId="33" fillId="25" borderId="48" xfId="0" applyFont="1" applyFill="1" applyBorder="1" applyAlignment="1">
      <alignment horizontal="center" vertical="center"/>
    </xf>
    <xf numFmtId="0" fontId="33" fillId="25" borderId="19" xfId="0" applyFont="1" applyFill="1" applyBorder="1" applyAlignment="1">
      <alignment horizontal="center" vertical="center"/>
    </xf>
    <xf numFmtId="0" fontId="44" fillId="8" borderId="7" xfId="0" applyFont="1" applyFill="1" applyBorder="1" applyAlignment="1">
      <alignment horizontal="center" vertical="center" wrapText="1"/>
    </xf>
    <xf numFmtId="0" fontId="44" fillId="8" borderId="62" xfId="0" applyFont="1" applyFill="1" applyBorder="1" applyAlignment="1">
      <alignment horizontal="center" vertical="center" wrapText="1"/>
    </xf>
    <xf numFmtId="0" fontId="41" fillId="8" borderId="0" xfId="1" applyFont="1" applyFill="1" applyAlignment="1" applyProtection="1">
      <alignment horizontal="center" vertical="center" wrapText="1"/>
      <protection locked="0"/>
    </xf>
    <xf numFmtId="0" fontId="41" fillId="8" borderId="0" xfId="1" applyFont="1" applyFill="1" applyAlignment="1" applyProtection="1">
      <alignment horizontal="center" vertical="center"/>
      <protection locked="0"/>
    </xf>
    <xf numFmtId="0" fontId="33" fillId="16" borderId="51" xfId="0" applyFont="1" applyFill="1" applyBorder="1" applyAlignment="1">
      <alignment horizontal="center" vertical="center" wrapText="1"/>
    </xf>
    <xf numFmtId="0" fontId="33" fillId="16" borderId="20" xfId="0" applyFont="1" applyFill="1" applyBorder="1" applyAlignment="1">
      <alignment horizontal="center" vertical="center" wrapText="1"/>
    </xf>
    <xf numFmtId="0" fontId="33" fillId="7" borderId="26" xfId="0" applyFont="1" applyFill="1" applyBorder="1" applyAlignment="1">
      <alignment horizontal="center" vertical="center" wrapText="1"/>
    </xf>
    <xf numFmtId="0" fontId="33" fillId="7" borderId="37" xfId="0" applyFont="1" applyFill="1" applyBorder="1" applyAlignment="1">
      <alignment horizontal="center" vertical="center" wrapText="1"/>
    </xf>
    <xf numFmtId="0" fontId="33" fillId="8" borderId="40" xfId="0" applyFont="1" applyFill="1" applyBorder="1" applyAlignment="1">
      <alignment horizontal="center" vertical="center"/>
    </xf>
    <xf numFmtId="0" fontId="33" fillId="8" borderId="48" xfId="0" applyFont="1" applyFill="1" applyBorder="1" applyAlignment="1">
      <alignment horizontal="center" vertical="center"/>
    </xf>
    <xf numFmtId="0" fontId="33" fillId="8" borderId="19" xfId="0" applyFont="1" applyFill="1" applyBorder="1" applyAlignment="1">
      <alignment horizontal="center" vertical="center"/>
    </xf>
    <xf numFmtId="0" fontId="33" fillId="4" borderId="27" xfId="0" applyFont="1" applyFill="1" applyBorder="1" applyAlignment="1">
      <alignment horizontal="center" vertical="center" wrapText="1"/>
    </xf>
    <xf numFmtId="0" fontId="33" fillId="4" borderId="22" xfId="0" applyFont="1" applyFill="1" applyBorder="1" applyAlignment="1">
      <alignment horizontal="center" vertical="center" wrapText="1"/>
    </xf>
    <xf numFmtId="0" fontId="33" fillId="16" borderId="48" xfId="0" applyFont="1" applyFill="1" applyBorder="1" applyAlignment="1">
      <alignment horizontal="center" vertical="center" wrapText="1"/>
    </xf>
    <xf numFmtId="0" fontId="33" fillId="16" borderId="19" xfId="0" applyFont="1" applyFill="1" applyBorder="1" applyAlignment="1">
      <alignment horizontal="center" vertical="center" wrapText="1"/>
    </xf>
    <xf numFmtId="0" fontId="40" fillId="7" borderId="21" xfId="0" applyFont="1" applyFill="1" applyBorder="1" applyAlignment="1">
      <alignment horizontal="center" vertical="center" wrapText="1"/>
    </xf>
    <xf numFmtId="0" fontId="0" fillId="0" borderId="0" xfId="0" applyAlignment="1" applyProtection="1">
      <alignment horizontal="center"/>
      <protection locked="0"/>
    </xf>
    <xf numFmtId="0" fontId="35" fillId="2" borderId="21" xfId="0" applyFont="1" applyFill="1" applyBorder="1" applyAlignment="1">
      <alignment horizontal="center" vertical="center" wrapText="1"/>
    </xf>
    <xf numFmtId="0" fontId="33" fillId="24" borderId="59" xfId="0" applyFont="1" applyFill="1" applyBorder="1" applyAlignment="1">
      <alignment horizontal="center" vertical="center" wrapText="1"/>
    </xf>
    <xf numFmtId="0" fontId="33" fillId="24" borderId="35" xfId="0" applyFont="1" applyFill="1" applyBorder="1" applyAlignment="1">
      <alignment horizontal="center" vertical="center"/>
    </xf>
    <xf numFmtId="0" fontId="33" fillId="24" borderId="51" xfId="0" applyFont="1" applyFill="1" applyBorder="1" applyAlignment="1">
      <alignment horizontal="center" vertical="center" wrapText="1"/>
    </xf>
    <xf numFmtId="0" fontId="33" fillId="24" borderId="20" xfId="0" applyFont="1" applyFill="1" applyBorder="1" applyAlignment="1">
      <alignment horizontal="center" vertical="center" wrapText="1"/>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33" fillId="13" borderId="27" xfId="0" applyFont="1" applyFill="1" applyBorder="1" applyAlignment="1">
      <alignment horizontal="center" vertical="center" wrapText="1"/>
    </xf>
    <xf numFmtId="0" fontId="33" fillId="13" borderId="22" xfId="0" applyFont="1" applyFill="1" applyBorder="1" applyAlignment="1">
      <alignment horizontal="center" vertical="center" wrapText="1"/>
    </xf>
    <xf numFmtId="0" fontId="33" fillId="13" borderId="16"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3" fillId="7" borderId="49" xfId="0" applyFont="1" applyFill="1" applyBorder="1" applyAlignment="1">
      <alignment horizontal="center" vertical="center" wrapText="1"/>
    </xf>
    <xf numFmtId="0" fontId="33" fillId="7" borderId="48" xfId="0" applyFont="1" applyFill="1" applyBorder="1" applyAlignment="1">
      <alignment horizontal="center" vertical="center" wrapText="1"/>
    </xf>
    <xf numFmtId="0" fontId="83" fillId="5" borderId="14" xfId="0" applyFont="1" applyFill="1" applyBorder="1" applyAlignment="1" applyProtection="1">
      <alignment horizontal="center" vertical="center"/>
      <protection locked="0"/>
    </xf>
    <xf numFmtId="0" fontId="83" fillId="5" borderId="24" xfId="0" applyFont="1" applyFill="1" applyBorder="1" applyAlignment="1" applyProtection="1">
      <alignment horizontal="center" vertical="center"/>
      <protection locked="0"/>
    </xf>
    <xf numFmtId="0" fontId="83" fillId="5" borderId="55" xfId="0" applyFont="1" applyFill="1" applyBorder="1" applyAlignment="1" applyProtection="1">
      <alignment horizontal="center" vertical="center"/>
      <protection locked="0"/>
    </xf>
    <xf numFmtId="0" fontId="54" fillId="2" borderId="54" xfId="1" applyFont="1" applyFill="1" applyBorder="1" applyAlignment="1" applyProtection="1">
      <alignment horizontal="center" vertical="center" wrapText="1"/>
    </xf>
    <xf numFmtId="0" fontId="58" fillId="4" borderId="20" xfId="0" applyFont="1" applyFill="1" applyBorder="1" applyAlignment="1">
      <alignment horizontal="center" vertical="center" wrapText="1"/>
    </xf>
    <xf numFmtId="0" fontId="41" fillId="0" borderId="18" xfId="1" applyFont="1" applyBorder="1" applyAlignment="1" applyProtection="1">
      <alignment horizontal="center" vertical="center"/>
      <protection locked="0"/>
    </xf>
    <xf numFmtId="0" fontId="35"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4" fillId="0" borderId="64" xfId="0" applyFont="1" applyBorder="1" applyAlignment="1">
      <alignment horizontal="right" vertical="center" wrapText="1"/>
    </xf>
    <xf numFmtId="0" fontId="44" fillId="0" borderId="49" xfId="0" applyFont="1" applyBorder="1" applyAlignment="1">
      <alignment horizontal="right" vertical="center" wrapText="1"/>
    </xf>
    <xf numFmtId="0" fontId="61" fillId="0" borderId="45"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46" xfId="0" applyFont="1" applyBorder="1" applyAlignment="1">
      <alignment horizontal="center" vertical="center" wrapText="1"/>
    </xf>
    <xf numFmtId="0" fontId="37" fillId="0" borderId="0" xfId="0" applyFont="1" applyAlignment="1">
      <alignment horizontal="center" vertical="center" wrapText="1"/>
    </xf>
    <xf numFmtId="0" fontId="33" fillId="17" borderId="0" xfId="0" applyFont="1" applyFill="1" applyAlignment="1">
      <alignment horizontal="center" vertical="center" wrapText="1"/>
    </xf>
    <xf numFmtId="0" fontId="33" fillId="17" borderId="35" xfId="0" applyFont="1" applyFill="1" applyBorder="1" applyAlignment="1">
      <alignment horizontal="center" vertical="center"/>
    </xf>
    <xf numFmtId="0" fontId="33" fillId="8" borderId="20" xfId="0" applyFont="1" applyFill="1" applyBorder="1" applyAlignment="1">
      <alignment horizontal="center" vertical="center" wrapText="1"/>
    </xf>
    <xf numFmtId="0" fontId="41" fillId="0" borderId="18" xfId="1" applyFont="1" applyBorder="1" applyAlignment="1" applyProtection="1">
      <alignment horizontal="center" vertical="center" wrapText="1"/>
      <protection locked="0"/>
    </xf>
    <xf numFmtId="0" fontId="58" fillId="4" borderId="21" xfId="0" applyFont="1" applyFill="1" applyBorder="1" applyAlignment="1">
      <alignment horizontal="center" vertical="center" wrapText="1"/>
    </xf>
    <xf numFmtId="0" fontId="33" fillId="17" borderId="77" xfId="0" applyFont="1" applyFill="1" applyBorder="1" applyAlignment="1">
      <alignment horizontal="center" vertical="center" wrapText="1"/>
    </xf>
    <xf numFmtId="0" fontId="33" fillId="17" borderId="36" xfId="0" applyFont="1" applyFill="1" applyBorder="1" applyAlignment="1">
      <alignment horizontal="center" vertical="center" wrapText="1"/>
    </xf>
    <xf numFmtId="0" fontId="49" fillId="5" borderId="22" xfId="0" applyFont="1" applyFill="1" applyBorder="1" applyAlignment="1">
      <alignment horizontal="center" vertical="center" wrapText="1"/>
    </xf>
    <xf numFmtId="0" fontId="77" fillId="6" borderId="1" xfId="0" applyFont="1" applyFill="1" applyBorder="1" applyAlignment="1" applyProtection="1">
      <alignment horizontal="center" vertical="center"/>
      <protection locked="0"/>
    </xf>
    <xf numFmtId="0" fontId="77" fillId="6" borderId="5" xfId="0" applyFont="1" applyFill="1" applyBorder="1" applyAlignment="1" applyProtection="1">
      <alignment horizontal="center" vertical="center"/>
      <protection locked="0"/>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3" fillId="2" borderId="14" xfId="0" applyNumberFormat="1" applyFont="1" applyFill="1" applyBorder="1" applyAlignment="1" applyProtection="1">
      <alignment horizontal="center" vertical="center"/>
      <protection hidden="1"/>
    </xf>
    <xf numFmtId="12" fontId="33" fillId="2" borderId="55" xfId="0" applyNumberFormat="1" applyFont="1" applyFill="1" applyBorder="1" applyAlignment="1" applyProtection="1">
      <alignment horizontal="center" vertical="center"/>
      <protection hidden="1"/>
    </xf>
    <xf numFmtId="12" fontId="33" fillId="2" borderId="52" xfId="0" applyNumberFormat="1" applyFont="1" applyFill="1" applyBorder="1" applyAlignment="1" applyProtection="1">
      <alignment horizontal="center" vertical="center"/>
      <protection hidden="1"/>
    </xf>
    <xf numFmtId="12" fontId="33" fillId="2" borderId="79" xfId="0" applyNumberFormat="1" applyFont="1" applyFill="1" applyBorder="1" applyAlignment="1" applyProtection="1">
      <alignment horizontal="center" vertical="center"/>
      <protection hidden="1"/>
    </xf>
    <xf numFmtId="0" fontId="35" fillId="21" borderId="45" xfId="0" applyFont="1" applyFill="1" applyBorder="1" applyAlignment="1">
      <alignment horizontal="center" vertical="center" wrapText="1"/>
    </xf>
    <xf numFmtId="0" fontId="35" fillId="21" borderId="1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3" fillId="16" borderId="60" xfId="0" applyFont="1" applyFill="1" applyBorder="1" applyAlignment="1">
      <alignment horizontal="center" vertical="center" wrapText="1"/>
    </xf>
    <xf numFmtId="0" fontId="33" fillId="16" borderId="54" xfId="0" applyFont="1" applyFill="1" applyBorder="1" applyAlignment="1">
      <alignment horizontal="center" vertical="center"/>
    </xf>
    <xf numFmtId="0" fontId="33"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3" fillId="0" borderId="37" xfId="0" applyNumberFormat="1" applyFont="1" applyBorder="1" applyAlignment="1" applyProtection="1">
      <alignment horizontal="center" vertical="center"/>
      <protection locked="0"/>
    </xf>
    <xf numFmtId="2" fontId="33" fillId="0" borderId="19" xfId="0" applyNumberFormat="1" applyFont="1" applyBorder="1" applyAlignment="1" applyProtection="1">
      <alignment horizontal="center" vertical="center"/>
      <protection locked="0"/>
    </xf>
    <xf numFmtId="2" fontId="33" fillId="0" borderId="14" xfId="0" applyNumberFormat="1" applyFont="1" applyBorder="1" applyAlignment="1" applyProtection="1">
      <alignment horizontal="center" vertical="center"/>
      <protection locked="0"/>
    </xf>
    <xf numFmtId="2" fontId="33" fillId="0" borderId="55" xfId="0" applyNumberFormat="1" applyFont="1" applyBorder="1" applyAlignment="1" applyProtection="1">
      <alignment horizontal="center" vertical="center"/>
      <protection locked="0"/>
    </xf>
    <xf numFmtId="0" fontId="75" fillId="4" borderId="7" xfId="0" applyFont="1" applyFill="1" applyBorder="1" applyAlignment="1">
      <alignment horizontal="center" vertical="center" wrapText="1"/>
    </xf>
    <xf numFmtId="0" fontId="75" fillId="4" borderId="62" xfId="0" applyFont="1" applyFill="1" applyBorder="1" applyAlignment="1">
      <alignment horizontal="center" vertical="center" wrapText="1"/>
    </xf>
    <xf numFmtId="0" fontId="75" fillId="4" borderId="66"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5" fillId="7" borderId="11"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7" borderId="51" xfId="0" applyFont="1" applyFill="1" applyBorder="1" applyAlignment="1">
      <alignment horizontal="center" vertical="center" wrapText="1"/>
    </xf>
    <xf numFmtId="0" fontId="35"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68" xfId="0" applyFill="1" applyBorder="1" applyAlignment="1">
      <alignment horizontal="center"/>
    </xf>
    <xf numFmtId="0" fontId="0" fillId="14" borderId="56" xfId="0" applyFill="1" applyBorder="1" applyAlignment="1">
      <alignment horizontal="center"/>
    </xf>
    <xf numFmtId="0" fontId="35" fillId="17" borderId="9" xfId="0" applyFont="1" applyFill="1" applyBorder="1" applyAlignment="1">
      <alignment horizontal="center" vertical="center" wrapText="1"/>
    </xf>
    <xf numFmtId="0" fontId="35" fillId="17" borderId="25" xfId="0" applyFont="1" applyFill="1" applyBorder="1" applyAlignment="1">
      <alignment horizontal="center" vertical="center" wrapText="1"/>
    </xf>
    <xf numFmtId="0" fontId="80" fillId="4" borderId="11" xfId="0" applyFont="1" applyFill="1" applyBorder="1" applyAlignment="1" applyProtection="1">
      <alignment horizontal="center" vertical="center"/>
      <protection locked="0"/>
    </xf>
    <xf numFmtId="0" fontId="80" fillId="4" borderId="1" xfId="0" applyFont="1" applyFill="1" applyBorder="1" applyAlignment="1" applyProtection="1">
      <alignment horizontal="center" vertical="center"/>
      <protection locked="0"/>
    </xf>
    <xf numFmtId="0" fontId="81" fillId="6" borderId="15" xfId="0" applyFont="1" applyFill="1" applyBorder="1" applyAlignment="1">
      <alignment horizontal="center" vertical="center" wrapText="1"/>
    </xf>
    <xf numFmtId="0" fontId="81" fillId="6" borderId="62" xfId="0" applyFont="1" applyFill="1" applyBorder="1" applyAlignment="1">
      <alignment horizontal="center" vertical="center" wrapText="1"/>
    </xf>
    <xf numFmtId="0" fontId="81" fillId="6" borderId="66" xfId="0" applyFont="1" applyFill="1" applyBorder="1" applyAlignment="1">
      <alignment horizontal="center" vertical="center" wrapText="1"/>
    </xf>
    <xf numFmtId="0" fontId="81" fillId="6" borderId="78" xfId="0" applyFont="1" applyFill="1" applyBorder="1" applyAlignment="1">
      <alignment horizontal="center" vertical="center" wrapText="1"/>
    </xf>
    <xf numFmtId="0" fontId="81" fillId="6" borderId="44" xfId="0" applyFont="1" applyFill="1" applyBorder="1" applyAlignment="1">
      <alignment horizontal="center" vertical="center" wrapText="1"/>
    </xf>
    <xf numFmtId="0" fontId="39" fillId="6" borderId="34" xfId="0" applyFont="1" applyFill="1" applyBorder="1" applyAlignment="1">
      <alignment horizontal="center" wrapText="1"/>
    </xf>
    <xf numFmtId="0" fontId="39" fillId="6" borderId="17" xfId="0" applyFont="1" applyFill="1" applyBorder="1" applyAlignment="1">
      <alignment horizontal="center" wrapText="1"/>
    </xf>
    <xf numFmtId="0" fontId="83" fillId="5" borderId="52" xfId="0" applyFont="1" applyFill="1" applyBorder="1" applyAlignment="1" applyProtection="1">
      <alignment horizontal="center" vertical="center"/>
      <protection locked="0"/>
    </xf>
    <xf numFmtId="0" fontId="83" fillId="5" borderId="25" xfId="0" applyFont="1" applyFill="1" applyBorder="1" applyAlignment="1" applyProtection="1">
      <alignment horizontal="center" vertical="center"/>
      <protection locked="0"/>
    </xf>
    <xf numFmtId="0" fontId="83" fillId="5" borderId="79" xfId="0" applyFont="1" applyFill="1" applyBorder="1" applyAlignment="1" applyProtection="1">
      <alignment horizontal="center" vertical="center"/>
      <protection locked="0"/>
    </xf>
    <xf numFmtId="0" fontId="77" fillId="8" borderId="7" xfId="0" applyFont="1" applyFill="1" applyBorder="1" applyAlignment="1" applyProtection="1">
      <alignment horizontal="center" vertical="center" wrapText="1"/>
      <protection hidden="1"/>
    </xf>
    <xf numFmtId="0" fontId="77" fillId="8" borderId="62" xfId="0" applyFont="1" applyFill="1" applyBorder="1" applyAlignment="1" applyProtection="1">
      <alignment horizontal="center" vertical="center" wrapText="1"/>
      <protection hidden="1"/>
    </xf>
    <xf numFmtId="0" fontId="77" fillId="8" borderId="63" xfId="0" applyFont="1" applyFill="1" applyBorder="1" applyAlignment="1" applyProtection="1">
      <alignment horizontal="center" vertical="center" wrapText="1"/>
      <protection hidden="1"/>
    </xf>
    <xf numFmtId="0" fontId="79" fillId="5" borderId="14" xfId="0" applyFont="1" applyFill="1" applyBorder="1" applyAlignment="1">
      <alignment horizontal="center" vertical="center"/>
    </xf>
    <xf numFmtId="0" fontId="79" fillId="5" borderId="24" xfId="0" applyFont="1" applyFill="1" applyBorder="1" applyAlignment="1">
      <alignment horizontal="center" vertical="center"/>
    </xf>
    <xf numFmtId="0" fontId="79" fillId="5" borderId="55" xfId="0" applyFont="1" applyFill="1" applyBorder="1" applyAlignment="1">
      <alignment horizontal="center" vertical="center"/>
    </xf>
    <xf numFmtId="0" fontId="72" fillId="7" borderId="15" xfId="0" applyFont="1" applyFill="1" applyBorder="1" applyAlignment="1">
      <alignment horizontal="center" vertical="center" wrapText="1"/>
    </xf>
    <xf numFmtId="0" fontId="72" fillId="7" borderId="62" xfId="0" applyFont="1" applyFill="1" applyBorder="1" applyAlignment="1">
      <alignment horizontal="center" vertical="center" wrapText="1"/>
    </xf>
    <xf numFmtId="0" fontId="72" fillId="7" borderId="66" xfId="0" applyFont="1" applyFill="1" applyBorder="1" applyAlignment="1">
      <alignment horizontal="center" vertical="center" wrapText="1"/>
    </xf>
    <xf numFmtId="0" fontId="40" fillId="7" borderId="34" xfId="0" applyFont="1" applyFill="1" applyBorder="1" applyAlignment="1">
      <alignment horizontal="center" wrapText="1"/>
    </xf>
    <xf numFmtId="0" fontId="40" fillId="7" borderId="17" xfId="0" applyFont="1" applyFill="1" applyBorder="1" applyAlignment="1">
      <alignment horizontal="center" wrapText="1"/>
    </xf>
    <xf numFmtId="0" fontId="49" fillId="5" borderId="21"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1" fillId="5" borderId="62" xfId="0" applyFont="1" applyFill="1" applyBorder="1" applyAlignment="1">
      <alignment horizontal="center" vertical="center" wrapText="1"/>
    </xf>
    <xf numFmtId="0" fontId="31" fillId="5" borderId="63" xfId="0" applyFont="1" applyFill="1" applyBorder="1" applyAlignment="1">
      <alignment horizontal="center" vertical="center" wrapText="1"/>
    </xf>
    <xf numFmtId="0" fontId="49" fillId="5" borderId="34" xfId="0" applyFont="1" applyFill="1" applyBorder="1" applyAlignment="1">
      <alignment horizontal="center" wrapText="1"/>
    </xf>
    <xf numFmtId="0" fontId="49" fillId="5" borderId="17" xfId="0" applyFont="1" applyFill="1" applyBorder="1" applyAlignment="1">
      <alignment horizontal="center" wrapText="1"/>
    </xf>
    <xf numFmtId="0" fontId="49" fillId="5" borderId="57" xfId="0" applyFont="1" applyFill="1" applyBorder="1" applyAlignment="1">
      <alignment horizontal="center" wrapText="1"/>
    </xf>
    <xf numFmtId="0" fontId="49" fillId="5" borderId="31" xfId="0" applyFont="1" applyFill="1" applyBorder="1" applyAlignment="1">
      <alignment horizontal="center" wrapText="1"/>
    </xf>
    <xf numFmtId="0" fontId="72" fillId="7" borderId="78" xfId="0" applyFont="1" applyFill="1" applyBorder="1" applyAlignment="1">
      <alignment horizontal="center" vertical="center" wrapText="1"/>
    </xf>
    <xf numFmtId="0" fontId="72" fillId="7" borderId="44" xfId="0" applyFont="1" applyFill="1" applyBorder="1" applyAlignment="1">
      <alignment horizontal="center" vertical="center" wrapText="1"/>
    </xf>
    <xf numFmtId="0" fontId="31" fillId="5" borderId="78"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35" fillId="2" borderId="34" xfId="0" applyFont="1" applyFill="1" applyBorder="1" applyAlignment="1">
      <alignment horizontal="center" wrapText="1"/>
    </xf>
    <xf numFmtId="0" fontId="35" fillId="2" borderId="17" xfId="0" applyFont="1" applyFill="1" applyBorder="1" applyAlignment="1">
      <alignment horizontal="center" wrapText="1"/>
    </xf>
    <xf numFmtId="0" fontId="17" fillId="8" borderId="7" xfId="0" applyFont="1" applyFill="1" applyBorder="1" applyAlignment="1">
      <alignment horizontal="center" vertical="center" wrapText="1"/>
    </xf>
    <xf numFmtId="0" fontId="17" fillId="8" borderId="62" xfId="0" applyFont="1" applyFill="1" applyBorder="1" applyAlignment="1">
      <alignment horizontal="center" vertical="center" wrapText="1"/>
    </xf>
    <xf numFmtId="0" fontId="41" fillId="8" borderId="0" xfId="1" applyFont="1" applyFill="1" applyAlignment="1" applyProtection="1">
      <alignment horizontal="center" vertical="center" wrapText="1"/>
    </xf>
    <xf numFmtId="0" fontId="41" fillId="8" borderId="0" xfId="1" applyFont="1" applyFill="1" applyAlignment="1" applyProtection="1">
      <alignment horizontal="center" vertical="center"/>
    </xf>
    <xf numFmtId="0" fontId="77" fillId="0" borderId="47" xfId="0" applyFont="1" applyBorder="1" applyAlignment="1">
      <alignment horizontal="center" vertical="center" wrapText="1"/>
    </xf>
    <xf numFmtId="0" fontId="77" fillId="0" borderId="59"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45" xfId="0" applyFont="1" applyBorder="1" applyAlignment="1">
      <alignment horizontal="center" vertical="center" wrapText="1"/>
    </xf>
    <xf numFmtId="0" fontId="77" fillId="0" borderId="46" xfId="0" applyFont="1" applyBorder="1" applyAlignment="1">
      <alignment horizontal="center" vertical="center" wrapText="1"/>
    </xf>
    <xf numFmtId="10" fontId="29" fillId="2" borderId="5" xfId="2" applyNumberFormat="1" applyFont="1" applyFill="1" applyBorder="1" applyAlignment="1" applyProtection="1">
      <alignment horizontal="center"/>
      <protection hidden="1"/>
    </xf>
    <xf numFmtId="0" fontId="63" fillId="2" borderId="73" xfId="0" applyFont="1" applyFill="1" applyBorder="1" applyAlignment="1" applyProtection="1">
      <alignment horizontal="center" vertical="center" wrapText="1"/>
      <protection hidden="1"/>
    </xf>
    <xf numFmtId="0" fontId="63" fillId="2" borderId="18" xfId="0" applyFont="1" applyFill="1" applyBorder="1" applyAlignment="1" applyProtection="1">
      <alignment horizontal="center" vertical="center" wrapText="1"/>
      <protection hidden="1"/>
    </xf>
    <xf numFmtId="0" fontId="63" fillId="2" borderId="47" xfId="0" applyFont="1" applyFill="1" applyBorder="1" applyAlignment="1" applyProtection="1">
      <alignment horizontal="center" vertical="center" wrapText="1"/>
      <protection hidden="1"/>
    </xf>
    <xf numFmtId="0" fontId="63" fillId="2" borderId="45" xfId="0" applyFont="1" applyFill="1" applyBorder="1" applyAlignment="1" applyProtection="1">
      <alignment horizontal="center" vertical="center" wrapText="1"/>
      <protection hidden="1"/>
    </xf>
    <xf numFmtId="0" fontId="63" fillId="2" borderId="13" xfId="0" applyFont="1" applyFill="1" applyBorder="1" applyAlignment="1" applyProtection="1">
      <alignment horizontal="center" vertical="center" wrapText="1"/>
      <protection hidden="1"/>
    </xf>
    <xf numFmtId="0" fontId="63"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4"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63" fillId="0" borderId="81" xfId="0" applyFont="1" applyBorder="1" applyAlignment="1" applyProtection="1">
      <alignment horizontal="center"/>
      <protection hidden="1"/>
    </xf>
    <xf numFmtId="12" fontId="0" fillId="2" borderId="5" xfId="0" applyNumberFormat="1" applyFill="1" applyBorder="1" applyAlignment="1" applyProtection="1">
      <alignment horizontal="center"/>
      <protection hidden="1"/>
    </xf>
    <xf numFmtId="0" fontId="35" fillId="8" borderId="73" xfId="0" applyFont="1" applyFill="1" applyBorder="1" applyAlignment="1" applyProtection="1">
      <alignment horizontal="center" wrapText="1"/>
      <protection hidden="1"/>
    </xf>
    <xf numFmtId="0" fontId="35" fillId="8" borderId="69" xfId="0" applyFont="1" applyFill="1" applyBorder="1" applyAlignment="1" applyProtection="1">
      <alignment horizontal="center" wrapText="1"/>
      <protection hidden="1"/>
    </xf>
    <xf numFmtId="0" fontId="35" fillId="8" borderId="45" xfId="0" applyFont="1" applyFill="1" applyBorder="1" applyAlignment="1" applyProtection="1">
      <alignment horizontal="center" wrapText="1"/>
      <protection hidden="1"/>
    </xf>
    <xf numFmtId="0" fontId="35" fillId="8" borderId="44" xfId="0" applyFont="1" applyFill="1" applyBorder="1" applyAlignment="1" applyProtection="1">
      <alignment horizontal="center" wrapText="1"/>
      <protection hidden="1"/>
    </xf>
    <xf numFmtId="0" fontId="35" fillId="3" borderId="2" xfId="0" applyFont="1" applyFill="1" applyBorder="1" applyAlignment="1" applyProtection="1">
      <alignment horizontal="center" vertical="center" wrapText="1"/>
      <protection hidden="1"/>
    </xf>
    <xf numFmtId="0" fontId="35" fillId="25" borderId="73" xfId="0" applyFont="1" applyFill="1" applyBorder="1" applyAlignment="1" applyProtection="1">
      <alignment horizontal="center" wrapText="1"/>
      <protection hidden="1"/>
    </xf>
    <xf numFmtId="0" fontId="35" fillId="25" borderId="69" xfId="0" applyFont="1" applyFill="1" applyBorder="1" applyAlignment="1" applyProtection="1">
      <alignment horizontal="center" wrapText="1"/>
      <protection hidden="1"/>
    </xf>
    <xf numFmtId="0" fontId="35" fillId="25" borderId="45" xfId="0" applyFont="1" applyFill="1" applyBorder="1" applyAlignment="1" applyProtection="1">
      <alignment horizontal="center" wrapText="1"/>
      <protection hidden="1"/>
    </xf>
    <xf numFmtId="0" fontId="35" fillId="25" borderId="44" xfId="0" applyFont="1" applyFill="1" applyBorder="1" applyAlignment="1" applyProtection="1">
      <alignment horizontal="center" wrapText="1"/>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5" fillId="3" borderId="15" xfId="0" applyFont="1" applyFill="1" applyBorder="1" applyAlignment="1" applyProtection="1">
      <alignment horizontal="center" vertical="center" wrapText="1"/>
      <protection hidden="1"/>
    </xf>
    <xf numFmtId="0" fontId="35" fillId="3" borderId="66" xfId="0" applyFont="1" applyFill="1" applyBorder="1" applyAlignment="1" applyProtection="1">
      <alignment horizontal="center" vertical="center" wrapText="1"/>
      <protection hidden="1"/>
    </xf>
    <xf numFmtId="0" fontId="0" fillId="13" borderId="52"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5" fillId="15" borderId="2" xfId="0" applyFont="1" applyFill="1" applyBorder="1" applyAlignment="1" applyProtection="1">
      <alignment horizontal="center" vertical="center" wrapText="1"/>
      <protection hidden="1"/>
    </xf>
    <xf numFmtId="0" fontId="35" fillId="15" borderId="15" xfId="0" applyFont="1" applyFill="1" applyBorder="1" applyAlignment="1" applyProtection="1">
      <alignment horizontal="center" vertical="center" wrapText="1"/>
      <protection hidden="1"/>
    </xf>
    <xf numFmtId="0" fontId="35" fillId="15" borderId="66" xfId="0" applyFont="1" applyFill="1" applyBorder="1" applyAlignment="1" applyProtection="1">
      <alignment horizontal="center" vertical="center" wrapText="1"/>
      <protection hidden="1"/>
    </xf>
    <xf numFmtId="0" fontId="48" fillId="16" borderId="60" xfId="1" applyFont="1" applyFill="1" applyBorder="1" applyAlignment="1" applyProtection="1">
      <alignment horizontal="center" vertical="center" wrapText="1"/>
      <protection hidden="1"/>
    </xf>
    <xf numFmtId="0" fontId="48" fillId="16" borderId="54" xfId="1" applyFont="1" applyFill="1" applyBorder="1" applyAlignment="1" applyProtection="1">
      <alignment horizontal="center" vertical="center" wrapText="1"/>
      <protection hidden="1"/>
    </xf>
    <xf numFmtId="0" fontId="48" fillId="16" borderId="39"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0" fontId="33" fillId="5" borderId="59" xfId="0" applyFont="1" applyFill="1" applyBorder="1" applyAlignment="1" applyProtection="1">
      <alignment horizontal="center" wrapText="1"/>
      <protection hidden="1"/>
    </xf>
    <xf numFmtId="0" fontId="33" fillId="5" borderId="35" xfId="0" applyFont="1" applyFill="1" applyBorder="1" applyAlignment="1" applyProtection="1">
      <alignment horizontal="center" wrapText="1"/>
      <protection hidden="1"/>
    </xf>
    <xf numFmtId="0" fontId="33" fillId="0" borderId="28" xfId="0" applyFont="1" applyBorder="1" applyAlignment="1">
      <alignment horizontal="center" wrapText="1"/>
    </xf>
    <xf numFmtId="0" fontId="33" fillId="0" borderId="30" xfId="0" applyFont="1" applyBorder="1" applyAlignment="1">
      <alignment horizontal="center" wrapText="1"/>
    </xf>
    <xf numFmtId="0" fontId="33" fillId="0" borderId="60" xfId="0" applyFont="1" applyBorder="1" applyAlignment="1" applyProtection="1">
      <alignment horizontal="center" wrapText="1"/>
      <protection hidden="1"/>
    </xf>
    <xf numFmtId="0" fontId="33" fillId="0" borderId="76" xfId="0" applyFont="1" applyBorder="1" applyAlignment="1" applyProtection="1">
      <alignment horizontal="center" wrapText="1"/>
      <protection hidden="1"/>
    </xf>
    <xf numFmtId="0" fontId="84" fillId="0" borderId="73" xfId="1" applyFont="1" applyBorder="1" applyAlignment="1" applyProtection="1">
      <alignment horizontal="center" vertical="center" wrapText="1"/>
    </xf>
    <xf numFmtId="0" fontId="84" fillId="0" borderId="47" xfId="1" applyFont="1" applyBorder="1" applyAlignment="1" applyProtection="1">
      <alignment horizontal="center" vertical="center" wrapText="1"/>
    </xf>
    <xf numFmtId="0" fontId="33" fillId="4" borderId="59" xfId="0" applyFont="1" applyFill="1" applyBorder="1" applyAlignment="1" applyProtection="1">
      <alignment horizontal="center" wrapText="1"/>
      <protection hidden="1"/>
    </xf>
    <xf numFmtId="0" fontId="33" fillId="4" borderId="35" xfId="0" applyFont="1" applyFill="1" applyBorder="1" applyAlignment="1" applyProtection="1">
      <alignment horizontal="center" wrapText="1"/>
      <protection hidden="1"/>
    </xf>
    <xf numFmtId="0" fontId="33" fillId="6" borderId="59" xfId="0" applyFont="1" applyFill="1" applyBorder="1" applyAlignment="1" applyProtection="1">
      <alignment horizontal="center" wrapText="1"/>
      <protection hidden="1"/>
    </xf>
    <xf numFmtId="0" fontId="33" fillId="6" borderId="35" xfId="0" applyFont="1" applyFill="1" applyBorder="1" applyAlignment="1" applyProtection="1">
      <alignment horizontal="center" wrapText="1"/>
      <protection hidden="1"/>
    </xf>
    <xf numFmtId="0" fontId="33" fillId="2" borderId="59" xfId="0" applyFont="1" applyFill="1" applyBorder="1" applyAlignment="1" applyProtection="1">
      <alignment horizontal="center" wrapText="1"/>
      <protection hidden="1"/>
    </xf>
    <xf numFmtId="0" fontId="33" fillId="2" borderId="35" xfId="0" applyFont="1" applyFill="1" applyBorder="1" applyAlignment="1" applyProtection="1">
      <alignment horizontal="center" wrapText="1"/>
      <protection hidden="1"/>
    </xf>
    <xf numFmtId="0" fontId="33" fillId="7" borderId="59" xfId="0" applyFont="1" applyFill="1" applyBorder="1" applyAlignment="1" applyProtection="1">
      <alignment horizontal="center" wrapText="1"/>
      <protection hidden="1"/>
    </xf>
    <xf numFmtId="0" fontId="33" fillId="7" borderId="35" xfId="0" applyFont="1" applyFill="1" applyBorder="1" applyAlignment="1" applyProtection="1">
      <alignment horizontal="center" wrapText="1"/>
      <protection hidden="1"/>
    </xf>
    <xf numFmtId="0" fontId="77" fillId="2" borderId="60" xfId="0" applyFont="1" applyFill="1" applyBorder="1" applyAlignment="1">
      <alignment horizontal="center" vertical="center" wrapText="1"/>
    </xf>
    <xf numFmtId="0" fontId="77" fillId="2" borderId="54" xfId="0" applyFont="1" applyFill="1" applyBorder="1" applyAlignment="1">
      <alignment horizontal="center" vertical="center" wrapText="1"/>
    </xf>
    <xf numFmtId="0" fontId="77" fillId="2" borderId="76" xfId="0" applyFont="1" applyFill="1" applyBorder="1" applyAlignment="1">
      <alignment horizontal="center" vertical="center" wrapText="1"/>
    </xf>
    <xf numFmtId="0" fontId="48" fillId="0" borderId="54" xfId="1" applyFont="1" applyBorder="1" applyAlignment="1" applyProtection="1">
      <alignment horizontal="center" wrapText="1"/>
      <protection locked="0"/>
    </xf>
    <xf numFmtId="0" fontId="33" fillId="8" borderId="32" xfId="0" applyFont="1" applyFill="1" applyBorder="1" applyAlignment="1">
      <alignment horizontal="center" vertical="center" wrapText="1"/>
    </xf>
    <xf numFmtId="0" fontId="33" fillId="13" borderId="31" xfId="0" applyFont="1" applyFill="1" applyBorder="1" applyAlignment="1">
      <alignment horizontal="center" vertical="center" wrapText="1"/>
    </xf>
    <xf numFmtId="0" fontId="33" fillId="16" borderId="32" xfId="0" applyFont="1" applyFill="1" applyBorder="1" applyAlignment="1">
      <alignment horizontal="center" vertical="center" wrapText="1"/>
    </xf>
    <xf numFmtId="0" fontId="33" fillId="24" borderId="32" xfId="0" applyFont="1" applyFill="1" applyBorder="1" applyAlignment="1">
      <alignment horizontal="center" vertical="center" wrapText="1"/>
    </xf>
    <xf numFmtId="0" fontId="33" fillId="0" borderId="26" xfId="0" applyFont="1" applyBorder="1" applyAlignment="1">
      <alignment horizontal="center" vertical="center" wrapText="1"/>
    </xf>
    <xf numFmtId="0" fontId="33" fillId="0" borderId="72" xfId="0" applyFont="1" applyBorder="1" applyAlignment="1">
      <alignment horizontal="center" vertical="center" wrapText="1"/>
    </xf>
    <xf numFmtId="0" fontId="33" fillId="3" borderId="32" xfId="0" applyFont="1" applyFill="1" applyBorder="1" applyAlignment="1">
      <alignment horizontal="center" vertical="center" wrapText="1"/>
    </xf>
    <xf numFmtId="0" fontId="33" fillId="13" borderId="17"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24" borderId="73" xfId="0" applyFont="1" applyFill="1" applyBorder="1" applyAlignment="1">
      <alignment horizontal="center" vertical="center" wrapText="1"/>
    </xf>
    <xf numFmtId="0" fontId="33" fillId="24" borderId="47" xfId="0" applyFont="1" applyFill="1" applyBorder="1" applyAlignment="1">
      <alignment horizontal="center" vertical="center"/>
    </xf>
    <xf numFmtId="0" fontId="35" fillId="17" borderId="12" xfId="0" applyFont="1" applyFill="1" applyBorder="1" applyAlignment="1">
      <alignment horizontal="center" vertical="center" wrapText="1"/>
    </xf>
    <xf numFmtId="0" fontId="35" fillId="17" borderId="5" xfId="0" applyFont="1" applyFill="1" applyBorder="1" applyAlignment="1">
      <alignment horizontal="center" vertical="center" wrapText="1"/>
    </xf>
    <xf numFmtId="0" fontId="33" fillId="13" borderId="75" xfId="0" applyFont="1" applyFill="1" applyBorder="1" applyAlignment="1">
      <alignment horizontal="center" vertical="center" wrapText="1"/>
    </xf>
    <xf numFmtId="0" fontId="33" fillId="17" borderId="51" xfId="0" applyFont="1" applyFill="1" applyBorder="1" applyAlignment="1">
      <alignment horizontal="center" vertical="center" wrapText="1"/>
    </xf>
    <xf numFmtId="0" fontId="33" fillId="17" borderId="32" xfId="0" applyFont="1" applyFill="1" applyBorder="1" applyAlignment="1">
      <alignment horizontal="center" vertical="center" wrapText="1"/>
    </xf>
    <xf numFmtId="0" fontId="33" fillId="17" borderId="73" xfId="0" applyFont="1" applyFill="1" applyBorder="1" applyAlignment="1">
      <alignment horizontal="center" vertical="center" wrapText="1"/>
    </xf>
    <xf numFmtId="0" fontId="33" fillId="17" borderId="18" xfId="0" applyFont="1" applyFill="1" applyBorder="1" applyAlignment="1">
      <alignment horizontal="center" vertical="center"/>
    </xf>
    <xf numFmtId="0" fontId="35"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63" fillId="2" borderId="54" xfId="0" applyFont="1" applyFill="1" applyBorder="1" applyAlignment="1">
      <alignment horizontal="center" vertical="center"/>
    </xf>
    <xf numFmtId="0" fontId="63"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5" fillId="14" borderId="60" xfId="0" applyFont="1" applyFill="1" applyBorder="1" applyAlignment="1">
      <alignment horizontal="center"/>
    </xf>
    <xf numFmtId="0" fontId="35" fillId="14" borderId="54" xfId="0" applyFont="1" applyFill="1" applyBorder="1" applyAlignment="1">
      <alignment horizontal="center"/>
    </xf>
    <xf numFmtId="0" fontId="35" fillId="14" borderId="76" xfId="0" applyFont="1" applyFill="1" applyBorder="1" applyAlignment="1">
      <alignment horizontal="center"/>
    </xf>
    <xf numFmtId="0" fontId="35" fillId="4" borderId="10" xfId="0" applyFont="1" applyFill="1" applyBorder="1" applyAlignment="1">
      <alignment horizontal="center" wrapText="1"/>
    </xf>
    <xf numFmtId="0" fontId="35" fillId="4" borderId="11" xfId="0" applyFont="1" applyFill="1" applyBorder="1" applyAlignment="1">
      <alignment horizontal="center" wrapText="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35" fillId="5" borderId="3" xfId="0" applyFont="1" applyFill="1" applyBorder="1" applyAlignment="1">
      <alignment horizontal="center" wrapText="1"/>
    </xf>
    <xf numFmtId="0" fontId="35" fillId="5" borderId="4" xfId="0" applyFont="1" applyFill="1" applyBorder="1" applyAlignment="1">
      <alignment horizontal="center" wrapText="1"/>
    </xf>
    <xf numFmtId="0" fontId="33" fillId="25" borderId="73" xfId="0" applyFont="1" applyFill="1" applyBorder="1" applyAlignment="1">
      <alignment horizontal="center" vertical="center"/>
    </xf>
    <xf numFmtId="0" fontId="33" fillId="25" borderId="18" xfId="0" applyFont="1" applyFill="1" applyBorder="1" applyAlignment="1">
      <alignment horizontal="center" vertical="center"/>
    </xf>
    <xf numFmtId="0" fontId="33" fillId="25" borderId="47" xfId="0" applyFont="1" applyFill="1" applyBorder="1" applyAlignment="1">
      <alignment horizontal="center" vertical="center"/>
    </xf>
    <xf numFmtId="0" fontId="33" fillId="8" borderId="73" xfId="0" applyFont="1" applyFill="1" applyBorder="1" applyAlignment="1">
      <alignment horizontal="center" vertical="center"/>
    </xf>
    <xf numFmtId="0" fontId="33" fillId="8" borderId="47" xfId="0" applyFont="1" applyFill="1" applyBorder="1" applyAlignment="1">
      <alignment horizontal="center" vertical="center"/>
    </xf>
    <xf numFmtId="0" fontId="63" fillId="2" borderId="60" xfId="0" applyFont="1" applyFill="1" applyBorder="1" applyAlignment="1">
      <alignment horizontal="center" vertical="center"/>
    </xf>
    <xf numFmtId="0" fontId="48" fillId="0" borderId="73" xfId="1" applyFont="1" applyFill="1" applyBorder="1" applyAlignment="1" applyProtection="1">
      <alignment horizontal="center" vertical="center"/>
      <protection locked="0"/>
    </xf>
    <xf numFmtId="0" fontId="48" fillId="0" borderId="18" xfId="1" applyFont="1" applyFill="1" applyBorder="1" applyAlignment="1" applyProtection="1">
      <alignment horizontal="center" vertical="center"/>
      <protection locked="0"/>
    </xf>
    <xf numFmtId="0" fontId="48" fillId="0" borderId="54" xfId="1" applyFont="1" applyFill="1" applyBorder="1" applyAlignment="1" applyProtection="1">
      <alignment horizontal="center" vertical="center"/>
      <protection locked="0"/>
    </xf>
    <xf numFmtId="0" fontId="48" fillId="0" borderId="54" xfId="1" applyFont="1" applyBorder="1" applyAlignment="1" applyProtection="1">
      <alignment horizontal="center" vertical="center" wrapText="1"/>
    </xf>
    <xf numFmtId="0" fontId="48" fillId="19" borderId="60" xfId="1" applyFont="1" applyFill="1" applyBorder="1" applyAlignment="1" applyProtection="1">
      <alignment horizontal="center" vertical="center"/>
    </xf>
    <xf numFmtId="0" fontId="48" fillId="19" borderId="54" xfId="1" applyFont="1" applyFill="1" applyBorder="1" applyAlignment="1" applyProtection="1">
      <alignment horizontal="center" vertical="center"/>
    </xf>
    <xf numFmtId="0" fontId="48" fillId="19" borderId="76" xfId="1" applyFont="1" applyFill="1" applyBorder="1" applyAlignment="1" applyProtection="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35" fillId="21" borderId="60" xfId="0" applyFont="1" applyFill="1" applyBorder="1" applyAlignment="1">
      <alignment horizontal="center" vertical="top" wrapText="1"/>
    </xf>
    <xf numFmtId="0" fontId="35" fillId="21" borderId="54" xfId="0" applyFont="1" applyFill="1" applyBorder="1" applyAlignment="1">
      <alignment horizontal="center" vertical="top" wrapText="1"/>
    </xf>
    <xf numFmtId="0" fontId="35" fillId="21" borderId="76" xfId="0" applyFont="1" applyFill="1" applyBorder="1" applyAlignment="1">
      <alignment horizontal="center" vertical="top" wrapText="1"/>
    </xf>
    <xf numFmtId="0" fontId="35"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8" fillId="25" borderId="7" xfId="1" applyFont="1" applyFill="1" applyBorder="1" applyAlignment="1" applyProtection="1">
      <alignment horizontal="center" vertical="center"/>
      <protection locked="0"/>
    </xf>
    <xf numFmtId="0" fontId="48" fillId="25" borderId="62" xfId="1" applyFont="1" applyFill="1" applyBorder="1" applyAlignment="1" applyProtection="1">
      <alignment horizontal="center" vertical="center"/>
      <protection locked="0"/>
    </xf>
    <xf numFmtId="0" fontId="48" fillId="25" borderId="63" xfId="1" applyFont="1" applyFill="1" applyBorder="1" applyAlignment="1" applyProtection="1">
      <alignment horizontal="center" vertical="center"/>
      <protection locked="0"/>
    </xf>
    <xf numFmtId="0" fontId="33" fillId="16" borderId="7" xfId="0" applyFont="1" applyFill="1" applyBorder="1" applyAlignment="1">
      <alignment horizontal="center" vertical="center" wrapText="1"/>
    </xf>
    <xf numFmtId="0" fontId="33" fillId="16" borderId="62" xfId="0" applyFont="1" applyFill="1" applyBorder="1" applyAlignment="1">
      <alignment horizontal="center" vertical="center" wrapText="1"/>
    </xf>
    <xf numFmtId="0" fontId="33" fillId="16" borderId="63" xfId="0" applyFont="1" applyFill="1" applyBorder="1" applyAlignment="1">
      <alignment horizontal="center" vertical="center" wrapText="1"/>
    </xf>
    <xf numFmtId="0" fontId="33" fillId="7" borderId="11" xfId="0" applyFont="1" applyFill="1" applyBorder="1" applyAlignment="1">
      <alignment horizontal="right" vertical="center" wrapText="1"/>
    </xf>
    <xf numFmtId="0" fontId="33" fillId="7" borderId="1" xfId="0" applyFont="1" applyFill="1" applyBorder="1" applyAlignment="1">
      <alignment horizontal="right" vertical="center" wrapText="1"/>
    </xf>
    <xf numFmtId="0" fontId="0" fillId="31" borderId="1" xfId="0" applyFill="1" applyBorder="1" applyAlignment="1">
      <alignment horizontal="center"/>
    </xf>
    <xf numFmtId="0" fontId="0" fillId="31" borderId="4" xfId="0" applyFill="1" applyBorder="1" applyAlignment="1">
      <alignment horizontal="center"/>
    </xf>
    <xf numFmtId="0" fontId="0" fillId="31" borderId="68" xfId="0" applyFill="1" applyBorder="1" applyAlignment="1">
      <alignment horizontal="center"/>
    </xf>
    <xf numFmtId="0" fontId="0" fillId="31" borderId="56" xfId="0" applyFill="1" applyBorder="1" applyAlignment="1">
      <alignment horizontal="center"/>
    </xf>
    <xf numFmtId="0" fontId="33" fillId="18" borderId="14" xfId="0" applyFont="1" applyFill="1" applyBorder="1" applyAlignment="1">
      <alignment horizontal="center" vertical="center" wrapText="1"/>
    </xf>
    <xf numFmtId="0" fontId="33" fillId="18" borderId="24" xfId="0" applyFont="1" applyFill="1" applyBorder="1" applyAlignment="1">
      <alignment horizontal="center" vertical="center" wrapText="1"/>
    </xf>
    <xf numFmtId="0" fontId="33" fillId="18" borderId="38"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55" xfId="0" applyFont="1" applyFill="1" applyBorder="1" applyAlignment="1">
      <alignment horizontal="center" vertical="center" wrapText="1"/>
    </xf>
    <xf numFmtId="0" fontId="0" fillId="31" borderId="34" xfId="0" applyFill="1" applyBorder="1" applyAlignment="1">
      <alignment horizontal="center"/>
    </xf>
    <xf numFmtId="0" fontId="0" fillId="31" borderId="57" xfId="0" applyFill="1" applyBorder="1" applyAlignment="1">
      <alignment horizontal="center"/>
    </xf>
    <xf numFmtId="2" fontId="0" fillId="31" borderId="1" xfId="0" applyNumberFormat="1" applyFill="1" applyBorder="1" applyAlignment="1" applyProtection="1">
      <alignment horizontal="center" vertical="center"/>
      <protection locked="0"/>
    </xf>
    <xf numFmtId="2" fontId="0" fillId="31" borderId="4"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1" borderId="21" xfId="0" applyFill="1" applyBorder="1" applyAlignment="1">
      <alignment horizontal="center"/>
    </xf>
    <xf numFmtId="0" fontId="0" fillId="31"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33" fillId="16" borderId="10" xfId="0" applyFont="1" applyFill="1" applyBorder="1" applyAlignment="1">
      <alignment horizontal="center" vertical="center" wrapText="1"/>
    </xf>
    <xf numFmtId="0" fontId="33" fillId="16" borderId="2"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2" xfId="0"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3" fillId="16" borderId="6" xfId="0" applyFont="1" applyFill="1" applyBorder="1" applyAlignment="1">
      <alignment horizontal="center" vertical="center" wrapText="1"/>
    </xf>
    <xf numFmtId="0" fontId="48" fillId="26" borderId="73" xfId="1" applyFont="1" applyFill="1" applyBorder="1" applyAlignment="1" applyProtection="1">
      <alignment horizontal="center" vertical="center"/>
      <protection locked="0"/>
    </xf>
    <xf numFmtId="0" fontId="48" fillId="26" borderId="18" xfId="1" applyFont="1" applyFill="1" applyBorder="1" applyAlignment="1" applyProtection="1">
      <alignment horizontal="center" vertical="center"/>
      <protection locked="0"/>
    </xf>
    <xf numFmtId="0" fontId="48" fillId="26" borderId="47"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3" fillId="17" borderId="8" xfId="0" applyFont="1" applyFill="1" applyBorder="1" applyAlignment="1">
      <alignment horizontal="center" vertical="center"/>
    </xf>
    <xf numFmtId="0" fontId="33" fillId="17" borderId="24" xfId="0" applyFont="1" applyFill="1" applyBorder="1" applyAlignment="1">
      <alignment horizontal="center" vertical="center"/>
    </xf>
    <xf numFmtId="0" fontId="33" fillId="17" borderId="55" xfId="0" applyFont="1" applyFill="1" applyBorder="1" applyAlignment="1">
      <alignment horizontal="center" vertical="center"/>
    </xf>
    <xf numFmtId="0" fontId="33" fillId="7" borderId="20" xfId="0" applyFont="1" applyFill="1" applyBorder="1" applyAlignment="1">
      <alignment horizontal="right" vertical="center" wrapText="1"/>
    </xf>
    <xf numFmtId="0" fontId="33"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4" fillId="23" borderId="0" xfId="0" applyFont="1" applyFill="1" applyAlignment="1">
      <alignment horizontal="left" vertical="center"/>
    </xf>
    <xf numFmtId="0" fontId="44"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52"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3" fillId="7" borderId="12" xfId="0" applyFont="1" applyFill="1" applyBorder="1" applyAlignment="1">
      <alignment horizontal="right" vertical="center" wrapText="1"/>
    </xf>
    <xf numFmtId="0" fontId="33"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52" xfId="0" applyNumberFormat="1" applyFill="1" applyBorder="1" applyAlignment="1" applyProtection="1">
      <alignment horizontal="center" vertical="center"/>
      <protection hidden="1"/>
    </xf>
    <xf numFmtId="164" fontId="0" fillId="2" borderId="79" xfId="0" applyNumberFormat="1" applyFill="1" applyBorder="1" applyAlignment="1" applyProtection="1">
      <alignment horizontal="center" vertical="center"/>
      <protection hidden="1"/>
    </xf>
    <xf numFmtId="0" fontId="44" fillId="23" borderId="13" xfId="0" applyFont="1" applyFill="1" applyBorder="1" applyAlignment="1">
      <alignment horizontal="left" vertical="center"/>
    </xf>
    <xf numFmtId="0" fontId="44"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8" fillId="4" borderId="21" xfId="1" applyFont="1" applyFill="1" applyBorder="1" applyAlignment="1" applyProtection="1">
      <alignment horizontal="center" vertical="center"/>
      <protection locked="0"/>
    </xf>
    <xf numFmtId="0" fontId="75" fillId="4" borderId="14" xfId="0" applyFont="1" applyFill="1" applyBorder="1" applyAlignment="1">
      <alignment horizontal="right" vertical="center"/>
    </xf>
    <xf numFmtId="0" fontId="75" fillId="4" borderId="24" xfId="0" applyFont="1" applyFill="1" applyBorder="1" applyAlignment="1">
      <alignment horizontal="right" vertical="center"/>
    </xf>
    <xf numFmtId="0" fontId="75" fillId="4" borderId="38" xfId="0" applyFont="1" applyFill="1" applyBorder="1" applyAlignment="1">
      <alignment horizontal="right" vertical="center"/>
    </xf>
    <xf numFmtId="0" fontId="33" fillId="21" borderId="60" xfId="0" applyFont="1" applyFill="1" applyBorder="1" applyAlignment="1">
      <alignment horizontal="center" vertical="center"/>
    </xf>
    <xf numFmtId="0" fontId="33" fillId="21" borderId="54" xfId="0" applyFont="1" applyFill="1" applyBorder="1" applyAlignment="1">
      <alignment horizontal="center" vertical="center"/>
    </xf>
    <xf numFmtId="0" fontId="33" fillId="21" borderId="76" xfId="0" applyFont="1" applyFill="1" applyBorder="1" applyAlignment="1">
      <alignment horizontal="center" vertical="center"/>
    </xf>
    <xf numFmtId="0" fontId="75" fillId="4" borderId="1" xfId="0" applyFont="1" applyFill="1" applyBorder="1" applyAlignment="1">
      <alignment horizontal="center" vertical="center"/>
    </xf>
    <xf numFmtId="0" fontId="33" fillId="0" borderId="21" xfId="0" applyFont="1" applyBorder="1" applyAlignment="1">
      <alignment horizontal="center" vertical="center"/>
    </xf>
    <xf numFmtId="0" fontId="35" fillId="8" borderId="45"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35" fillId="8" borderId="46" xfId="0" applyFont="1" applyFill="1" applyBorder="1" applyAlignment="1">
      <alignment horizontal="center" vertical="center" wrapText="1"/>
    </xf>
    <xf numFmtId="0" fontId="48" fillId="8" borderId="73" xfId="1" applyFont="1" applyFill="1" applyBorder="1" applyAlignment="1" applyProtection="1">
      <alignment horizontal="center" vertical="center" wrapText="1"/>
    </xf>
    <xf numFmtId="0" fontId="48" fillId="8" borderId="18" xfId="1" applyFont="1" applyFill="1" applyBorder="1" applyAlignment="1" applyProtection="1">
      <alignment horizontal="center" vertical="center" wrapText="1"/>
    </xf>
    <xf numFmtId="0" fontId="48" fillId="8" borderId="47" xfId="1" applyFont="1" applyFill="1" applyBorder="1" applyAlignment="1" applyProtection="1">
      <alignment horizontal="center" vertical="center" wrapText="1"/>
    </xf>
    <xf numFmtId="0" fontId="44" fillId="4" borderId="0" xfId="0" applyFont="1" applyFill="1" applyAlignment="1">
      <alignment horizontal="left" vertical="center"/>
    </xf>
    <xf numFmtId="0" fontId="44" fillId="4" borderId="35" xfId="0" applyFont="1" applyFill="1" applyBorder="1" applyAlignment="1">
      <alignment horizontal="left"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66" fillId="4" borderId="48" xfId="0" applyFont="1" applyFill="1" applyBorder="1" applyAlignment="1">
      <alignment horizontal="left" vertical="center"/>
    </xf>
    <xf numFmtId="0" fontId="66" fillId="4" borderId="36" xfId="0" applyFont="1" applyFill="1" applyBorder="1" applyAlignment="1">
      <alignment horizontal="left" vertical="center"/>
    </xf>
    <xf numFmtId="0" fontId="48" fillId="6"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73" fillId="6" borderId="14" xfId="0" applyFont="1" applyFill="1" applyBorder="1" applyAlignment="1">
      <alignment horizontal="right" vertical="center"/>
    </xf>
    <xf numFmtId="0" fontId="73" fillId="6" borderId="24" xfId="0" applyFont="1" applyFill="1" applyBorder="1" applyAlignment="1">
      <alignment horizontal="right" vertical="center"/>
    </xf>
    <xf numFmtId="0" fontId="73" fillId="6" borderId="38" xfId="0" applyFont="1" applyFill="1" applyBorder="1" applyAlignment="1">
      <alignment horizontal="right" vertical="center"/>
    </xf>
    <xf numFmtId="0" fontId="73" fillId="6" borderId="14" xfId="0" applyFont="1" applyFill="1" applyBorder="1" applyAlignment="1">
      <alignment horizontal="center" vertical="center" wrapText="1"/>
    </xf>
    <xf numFmtId="0" fontId="73" fillId="6" borderId="24" xfId="0" applyFont="1" applyFill="1" applyBorder="1" applyAlignment="1">
      <alignment horizontal="center" vertical="center" wrapText="1"/>
    </xf>
    <xf numFmtId="0" fontId="73" fillId="6" borderId="38" xfId="0" applyFont="1" applyFill="1" applyBorder="1" applyAlignment="1">
      <alignment horizontal="center" vertical="center" wrapText="1"/>
    </xf>
    <xf numFmtId="0" fontId="73" fillId="32" borderId="14" xfId="0" applyFont="1" applyFill="1" applyBorder="1" applyAlignment="1">
      <alignment horizontal="center" vertical="center" wrapText="1"/>
    </xf>
    <xf numFmtId="0" fontId="73" fillId="32" borderId="24" xfId="0" applyFont="1" applyFill="1" applyBorder="1" applyAlignment="1">
      <alignment horizontal="center" vertical="center" wrapText="1"/>
    </xf>
    <xf numFmtId="0" fontId="73" fillId="32" borderId="38" xfId="0" applyFont="1" applyFill="1" applyBorder="1" applyAlignment="1">
      <alignment horizontal="center" vertical="center" wrapText="1"/>
    </xf>
    <xf numFmtId="0" fontId="48" fillId="14" borderId="1" xfId="1" applyFont="1" applyFill="1" applyBorder="1" applyAlignment="1" applyProtection="1">
      <alignment horizontal="center" vertical="center"/>
      <protection locked="0"/>
    </xf>
    <xf numFmtId="0" fontId="74" fillId="14" borderId="14" xfId="0" applyFont="1" applyFill="1" applyBorder="1" applyAlignment="1">
      <alignment horizontal="right" vertical="center"/>
    </xf>
    <xf numFmtId="0" fontId="74" fillId="14" borderId="24" xfId="0" applyFont="1" applyFill="1" applyBorder="1" applyAlignment="1">
      <alignment horizontal="right" vertical="center"/>
    </xf>
    <xf numFmtId="0" fontId="74" fillId="14" borderId="38" xfId="0" applyFont="1" applyFill="1" applyBorder="1" applyAlignment="1">
      <alignment horizontal="right" vertical="center"/>
    </xf>
    <xf numFmtId="0" fontId="74" fillId="14" borderId="14" xfId="0" applyFont="1" applyFill="1" applyBorder="1" applyAlignment="1">
      <alignment horizontal="center" vertical="center"/>
    </xf>
    <xf numFmtId="0" fontId="74" fillId="14" borderId="24" xfId="0" applyFont="1" applyFill="1" applyBorder="1" applyAlignment="1">
      <alignment horizontal="center" vertical="center"/>
    </xf>
    <xf numFmtId="0" fontId="74" fillId="14" borderId="38" xfId="0" applyFont="1" applyFill="1" applyBorder="1" applyAlignment="1">
      <alignment horizontal="center" vertical="center"/>
    </xf>
    <xf numFmtId="0" fontId="44" fillId="14" borderId="0" xfId="0" applyFont="1" applyFill="1" applyAlignment="1">
      <alignment horizontal="left" vertical="center"/>
    </xf>
    <xf numFmtId="0" fontId="44" fillId="14" borderId="35" xfId="0" applyFont="1" applyFill="1" applyBorder="1" applyAlignment="1">
      <alignment horizontal="left" vertical="center"/>
    </xf>
    <xf numFmtId="0" fontId="44" fillId="14" borderId="48" xfId="0" applyFont="1" applyFill="1" applyBorder="1" applyAlignment="1">
      <alignment horizontal="left" vertical="center"/>
    </xf>
    <xf numFmtId="0" fontId="44" fillId="14" borderId="36" xfId="0" applyFont="1" applyFill="1" applyBorder="1" applyAlignment="1">
      <alignment horizontal="left" vertical="center"/>
    </xf>
    <xf numFmtId="0" fontId="48" fillId="7" borderId="1" xfId="1" applyFont="1" applyFill="1" applyBorder="1" applyAlignment="1" applyProtection="1">
      <alignment horizontal="center" vertical="center"/>
      <protection locked="0"/>
    </xf>
    <xf numFmtId="0" fontId="72" fillId="7" borderId="14" xfId="0" applyFont="1" applyFill="1" applyBorder="1" applyAlignment="1">
      <alignment horizontal="right" vertical="center"/>
    </xf>
    <xf numFmtId="0" fontId="72" fillId="7" borderId="24" xfId="0" applyFont="1" applyFill="1" applyBorder="1" applyAlignment="1">
      <alignment horizontal="right" vertical="center"/>
    </xf>
    <xf numFmtId="0" fontId="72" fillId="7" borderId="38" xfId="0" applyFont="1" applyFill="1" applyBorder="1" applyAlignment="1">
      <alignment horizontal="right" vertical="center"/>
    </xf>
    <xf numFmtId="0" fontId="72" fillId="7" borderId="14" xfId="0" applyFont="1" applyFill="1" applyBorder="1" applyAlignment="1">
      <alignment horizontal="center" vertical="center"/>
    </xf>
    <xf numFmtId="0" fontId="72" fillId="7" borderId="24" xfId="0" applyFont="1" applyFill="1" applyBorder="1" applyAlignment="1">
      <alignment horizontal="center" vertical="center"/>
    </xf>
    <xf numFmtId="0" fontId="72" fillId="7" borderId="38" xfId="0" applyFont="1" applyFill="1" applyBorder="1" applyAlignment="1">
      <alignment horizontal="center" vertical="center"/>
    </xf>
    <xf numFmtId="0" fontId="44" fillId="7" borderId="0" xfId="0" applyFont="1" applyFill="1" applyAlignment="1">
      <alignment horizontal="left" vertical="center"/>
    </xf>
    <xf numFmtId="0" fontId="44" fillId="7" borderId="35" xfId="0" applyFont="1" applyFill="1" applyBorder="1" applyAlignment="1">
      <alignment horizontal="left" vertical="center"/>
    </xf>
    <xf numFmtId="0" fontId="33" fillId="31" borderId="27" xfId="0" applyFont="1" applyFill="1" applyBorder="1" applyAlignment="1" applyProtection="1">
      <alignment horizontal="center" vertical="center" wrapText="1"/>
      <protection hidden="1"/>
    </xf>
    <xf numFmtId="0" fontId="33" fillId="31" borderId="22" xfId="0" applyFont="1" applyFill="1" applyBorder="1" applyAlignment="1" applyProtection="1">
      <alignment horizontal="center" vertical="center" wrapText="1"/>
      <protection hidden="1"/>
    </xf>
    <xf numFmtId="0" fontId="44" fillId="5" borderId="0" xfId="0" applyFont="1" applyFill="1" applyAlignment="1">
      <alignment horizontal="left" vertical="center"/>
    </xf>
    <xf numFmtId="0" fontId="44" fillId="5" borderId="35" xfId="0" applyFont="1" applyFill="1" applyBorder="1" applyAlignment="1">
      <alignment horizontal="left" vertical="center"/>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51" xfId="0" applyBorder="1" applyAlignment="1">
      <alignment horizontal="center" vertical="center"/>
    </xf>
    <xf numFmtId="0" fontId="0" fillId="0" borderId="67" xfId="0" applyBorder="1" applyAlignment="1">
      <alignment horizontal="center" vertical="center"/>
    </xf>
    <xf numFmtId="2" fontId="33" fillId="19" borderId="26" xfId="0" applyNumberFormat="1" applyFont="1" applyFill="1" applyBorder="1" applyAlignment="1">
      <alignment horizontal="center" vertical="center" wrapText="1"/>
    </xf>
    <xf numFmtId="2" fontId="33" fillId="19" borderId="77" xfId="0" applyNumberFormat="1" applyFont="1" applyFill="1" applyBorder="1" applyAlignment="1">
      <alignment horizontal="center" vertical="center" wrapText="1"/>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4" fillId="7" borderId="48" xfId="0" applyFont="1" applyFill="1" applyBorder="1" applyAlignment="1">
      <alignment horizontal="left" vertical="center"/>
    </xf>
    <xf numFmtId="0" fontId="44" fillId="7" borderId="36" xfId="0" applyFont="1" applyFill="1" applyBorder="1" applyAlignment="1">
      <alignment horizontal="left" vertical="center"/>
    </xf>
    <xf numFmtId="0" fontId="48" fillId="5" borderId="1" xfId="1" applyFont="1" applyFill="1" applyBorder="1" applyAlignment="1" applyProtection="1">
      <alignment horizontal="center" vertical="center"/>
      <protection locked="0"/>
    </xf>
    <xf numFmtId="0" fontId="31" fillId="5" borderId="14" xfId="0" applyFont="1" applyFill="1" applyBorder="1" applyAlignment="1">
      <alignment horizontal="right" vertical="center"/>
    </xf>
    <xf numFmtId="0" fontId="31" fillId="5" borderId="24" xfId="0" applyFont="1" applyFill="1" applyBorder="1" applyAlignment="1">
      <alignment horizontal="right" vertical="center"/>
    </xf>
    <xf numFmtId="0" fontId="31" fillId="5" borderId="38" xfId="0" applyFont="1" applyFill="1" applyBorder="1" applyAlignment="1">
      <alignment horizontal="right" vertical="center"/>
    </xf>
    <xf numFmtId="0" fontId="48" fillId="21" borderId="73" xfId="1" applyFont="1" applyFill="1" applyBorder="1" applyAlignment="1" applyProtection="1">
      <alignment horizontal="center" vertical="center"/>
    </xf>
    <xf numFmtId="0" fontId="48" fillId="21" borderId="18" xfId="1" applyFont="1" applyFill="1" applyBorder="1" applyAlignment="1" applyProtection="1">
      <alignment horizontal="center" vertical="center"/>
    </xf>
    <xf numFmtId="0" fontId="48" fillId="21" borderId="47" xfId="1" applyFont="1" applyFill="1" applyBorder="1" applyAlignment="1" applyProtection="1">
      <alignment horizontal="center" vertical="center"/>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3" fillId="0" borderId="27" xfId="0" applyFont="1" applyBorder="1" applyAlignment="1" applyProtection="1">
      <alignment horizontal="center" vertical="center" wrapText="1"/>
      <protection hidden="1"/>
    </xf>
    <xf numFmtId="0" fontId="33" fillId="0" borderId="57" xfId="0" applyFont="1" applyBorder="1" applyAlignment="1" applyProtection="1">
      <alignment horizontal="center" vertical="center" wrapText="1"/>
      <protection hidden="1"/>
    </xf>
    <xf numFmtId="0" fontId="44" fillId="5" borderId="48" xfId="0" applyFont="1" applyFill="1" applyBorder="1" applyAlignment="1">
      <alignment horizontal="left" vertical="center"/>
    </xf>
    <xf numFmtId="0" fontId="44" fillId="5" borderId="36" xfId="0" applyFont="1" applyFill="1" applyBorder="1" applyAlignment="1">
      <alignment horizontal="left" vertical="center"/>
    </xf>
    <xf numFmtId="10" fontId="29" fillId="2" borderId="72" xfId="2" applyNumberFormat="1" applyFont="1" applyFill="1" applyBorder="1" applyAlignment="1" applyProtection="1">
      <alignment horizontal="center" vertical="center"/>
      <protection hidden="1"/>
    </xf>
    <xf numFmtId="10" fontId="29" fillId="2" borderId="78" xfId="2" applyNumberFormat="1" applyFont="1" applyFill="1" applyBorder="1" applyAlignment="1" applyProtection="1">
      <alignment horizontal="center" vertical="center"/>
      <protection hidden="1"/>
    </xf>
    <xf numFmtId="0" fontId="31" fillId="5" borderId="14" xfId="0" applyFont="1" applyFill="1" applyBorder="1" applyAlignment="1">
      <alignment horizontal="center" vertical="center"/>
    </xf>
    <xf numFmtId="0" fontId="31" fillId="5" borderId="24" xfId="0" applyFont="1" applyFill="1" applyBorder="1" applyAlignment="1">
      <alignment horizontal="center" vertical="center"/>
    </xf>
    <xf numFmtId="0" fontId="31" fillId="5" borderId="38" xfId="0" applyFont="1" applyFill="1" applyBorder="1" applyAlignment="1">
      <alignment horizontal="center" vertical="center"/>
    </xf>
    <xf numFmtId="2" fontId="33" fillId="19" borderId="14" xfId="0" applyNumberFormat="1" applyFont="1" applyFill="1" applyBorder="1" applyAlignment="1">
      <alignment horizontal="center"/>
    </xf>
    <xf numFmtId="2" fontId="33" fillId="19" borderId="38" xfId="0" applyNumberFormat="1" applyFont="1" applyFill="1" applyBorder="1" applyAlignment="1">
      <alignment horizontal="center"/>
    </xf>
    <xf numFmtId="2" fontId="33" fillId="13" borderId="14" xfId="0" applyNumberFormat="1" applyFont="1" applyFill="1" applyBorder="1" applyAlignment="1">
      <alignment horizontal="center" wrapText="1"/>
    </xf>
    <xf numFmtId="2" fontId="33" fillId="13" borderId="24" xfId="0" applyNumberFormat="1" applyFont="1" applyFill="1" applyBorder="1" applyAlignment="1">
      <alignment horizontal="center" wrapText="1"/>
    </xf>
    <xf numFmtId="2" fontId="33" fillId="13" borderId="38" xfId="0" applyNumberFormat="1" applyFont="1" applyFill="1" applyBorder="1" applyAlignment="1">
      <alignment horizontal="center" wrapText="1"/>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3" fillId="8" borderId="1" xfId="0" applyFont="1" applyFill="1" applyBorder="1" applyAlignment="1">
      <alignment horizontal="center" vertical="center" wrapText="1"/>
    </xf>
    <xf numFmtId="0" fontId="33" fillId="14" borderId="1" xfId="0" applyFont="1" applyFill="1" applyBorder="1" applyAlignment="1">
      <alignment horizontal="center" wrapText="1"/>
    </xf>
    <xf numFmtId="0" fontId="0" fillId="0" borderId="49" xfId="0" applyBorder="1" applyAlignment="1">
      <alignment horizontal="center"/>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0" fontId="31" fillId="0" borderId="60" xfId="0" applyFont="1" applyBorder="1" applyAlignment="1">
      <alignment horizontal="center" vertical="center" wrapText="1"/>
    </xf>
    <xf numFmtId="0" fontId="31" fillId="0" borderId="54" xfId="0" applyFont="1" applyBorder="1" applyAlignment="1">
      <alignment horizontal="center" vertical="center" wrapText="1"/>
    </xf>
    <xf numFmtId="0" fontId="31" fillId="0" borderId="76" xfId="0" applyFont="1" applyBorder="1" applyAlignment="1">
      <alignment horizontal="center" vertical="center" wrapText="1"/>
    </xf>
    <xf numFmtId="0" fontId="63" fillId="0" borderId="0" xfId="0" applyFont="1" applyAlignment="1">
      <alignment horizontal="center"/>
    </xf>
    <xf numFmtId="0" fontId="48" fillId="8" borderId="60" xfId="1" applyFont="1" applyFill="1" applyBorder="1" applyAlignment="1" applyProtection="1">
      <alignment horizontal="center" vertical="center"/>
    </xf>
    <xf numFmtId="0" fontId="48" fillId="8" borderId="54" xfId="1" applyFont="1" applyFill="1" applyBorder="1" applyAlignment="1" applyProtection="1">
      <alignment horizontal="center" vertical="center"/>
    </xf>
    <xf numFmtId="0" fontId="48"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3" fillId="8" borderId="1" xfId="0" applyFont="1" applyFill="1" applyBorder="1" applyAlignment="1">
      <alignment horizontal="center"/>
    </xf>
    <xf numFmtId="0" fontId="0" fillId="31" borderId="1" xfId="0" applyFill="1" applyBorder="1" applyAlignment="1">
      <alignment horizontal="center" wrapText="1"/>
    </xf>
  </cellXfs>
  <cellStyles count="3">
    <cellStyle name="Hyperlink" xfId="1" builtinId="8"/>
    <cellStyle name="Normal" xfId="0" builtinId="0"/>
    <cellStyle name="Percent" xfId="2" builtinId="5"/>
  </cellStyles>
  <dxfs count="64">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ont>
        <color auto="1"/>
        <name val="Cambria"/>
        <scheme val="none"/>
      </font>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00.xml><?xml version="1.0" encoding="utf-8"?>
<formControlPr xmlns="http://schemas.microsoft.com/office/spreadsheetml/2009/9/main" objectType="Drop" dropStyle="combo" dx="22" fmlaLink="$A$12" fmlaRange="meals" noThreeD="1" sel="1" val="0"/>
</file>

<file path=xl/ctrlProps/ctrlProp1001.xml><?xml version="1.0" encoding="utf-8"?>
<formControlPr xmlns="http://schemas.microsoft.com/office/spreadsheetml/2009/9/main" objectType="Drop" dropStyle="combo" dx="22" fmlaLink="$A$13" fmlaRange="meals" noThreeD="1" sel="1" val="0"/>
</file>

<file path=xl/ctrlProps/ctrlProp1002.xml><?xml version="1.0" encoding="utf-8"?>
<formControlPr xmlns="http://schemas.microsoft.com/office/spreadsheetml/2009/9/main" objectType="Drop" dropStyle="combo" dx="22" fmlaLink="$A$14" fmlaRange="meals" noThreeD="1" sel="1" val="0"/>
</file>

<file path=xl/ctrlProps/ctrlProp1003.xml><?xml version="1.0" encoding="utf-8"?>
<formControlPr xmlns="http://schemas.microsoft.com/office/spreadsheetml/2009/9/main" objectType="Drop" dropStyle="combo" dx="22" fmlaLink="$A$15" fmlaRange="meals" noThreeD="1" sel="1" val="0"/>
</file>

<file path=xl/ctrlProps/ctrlProp1004.xml><?xml version="1.0" encoding="utf-8"?>
<formControlPr xmlns="http://schemas.microsoft.com/office/spreadsheetml/2009/9/main" objectType="Drop" dropStyle="combo" dx="22" fmlaLink="$A$16" fmlaRange="meals" noThreeD="1" sel="1" val="0"/>
</file>

<file path=xl/ctrlProps/ctrlProp1005.xml><?xml version="1.0" encoding="utf-8"?>
<formControlPr xmlns="http://schemas.microsoft.com/office/spreadsheetml/2009/9/main" objectType="Drop" dropStyle="combo" dx="22" fmlaLink="$A$17" fmlaRange="meals" noThreeD="1" sel="1" val="0"/>
</file>

<file path=xl/ctrlProps/ctrlProp1006.xml><?xml version="1.0" encoding="utf-8"?>
<formControlPr xmlns="http://schemas.microsoft.com/office/spreadsheetml/2009/9/main" objectType="Drop" dropStyle="combo" dx="22" fmlaLink="$A$18" fmlaRange="meals" noThreeD="1" sel="1" val="0"/>
</file>

<file path=xl/ctrlProps/ctrlProp1007.xml><?xml version="1.0" encoding="utf-8"?>
<formControlPr xmlns="http://schemas.microsoft.com/office/spreadsheetml/2009/9/main" objectType="Drop" dropStyle="combo" dx="22" fmlaLink="$A$19" fmlaRange="meals" noThreeD="1" sel="1" val="0"/>
</file>

<file path=xl/ctrlProps/ctrlProp1008.xml><?xml version="1.0" encoding="utf-8"?>
<formControlPr xmlns="http://schemas.microsoft.com/office/spreadsheetml/2009/9/main" objectType="Drop" dropStyle="combo" dx="22" fmlaLink="$A$20" fmlaRange="meals" noThreeD="1" sel="1" val="0"/>
</file>

<file path=xl/ctrlProps/ctrlProp1009.xml><?xml version="1.0" encoding="utf-8"?>
<formControlPr xmlns="http://schemas.microsoft.com/office/spreadsheetml/2009/9/main" objectType="Drop" dropStyle="combo" dx="22" fmlaLink="$A$21" fmlaRange="meals" noThreeD="1" sel="1" val="0"/>
</file>

<file path=xl/ctrlProps/ctrlProp101.xml><?xml version="1.0" encoding="utf-8"?>
<formControlPr xmlns="http://schemas.microsoft.com/office/spreadsheetml/2009/9/main" objectType="Drop" dropStyle="combo" dx="22" fmlaLink="$L$11" fmlaRange="Cups" noThreeD="1" sel="5" val="3"/>
</file>

<file path=xl/ctrlProps/ctrlProp1010.xml><?xml version="1.0" encoding="utf-8"?>
<formControlPr xmlns="http://schemas.microsoft.com/office/spreadsheetml/2009/9/main" objectType="Drop" dropStyle="combo" dx="22" fmlaLink="$A$22" fmlaRange="meals" noThreeD="1" sel="1" val="0"/>
</file>

<file path=xl/ctrlProps/ctrlProp1011.xml><?xml version="1.0" encoding="utf-8"?>
<formControlPr xmlns="http://schemas.microsoft.com/office/spreadsheetml/2009/9/main" objectType="Drop" dropStyle="combo" dx="22" fmlaLink="$A$23" fmlaRange="meals" noThreeD="1" sel="1" val="0"/>
</file>

<file path=xl/ctrlProps/ctrlProp1012.xml><?xml version="1.0" encoding="utf-8"?>
<formControlPr xmlns="http://schemas.microsoft.com/office/spreadsheetml/2009/9/main" objectType="Drop" dropStyle="combo" dx="22" fmlaLink="$A$24" fmlaRange="meals" noThreeD="1" sel="1" val="0"/>
</file>

<file path=xl/ctrlProps/ctrlProp1013.xml><?xml version="1.0" encoding="utf-8"?>
<formControlPr xmlns="http://schemas.microsoft.com/office/spreadsheetml/2009/9/main" objectType="Drop" dropStyle="combo" dx="22" fmlaLink="$A$25" fmlaRange="meals" noThreeD="1" sel="1" val="0"/>
</file>

<file path=xl/ctrlProps/ctrlProp1014.xml><?xml version="1.0" encoding="utf-8"?>
<formControlPr xmlns="http://schemas.microsoft.com/office/spreadsheetml/2009/9/main" objectType="Drop" dropStyle="combo" dx="22" fmlaLink="$A$26" fmlaRange="meals" noThreeD="1" sel="1" val="0"/>
</file>

<file path=xl/ctrlProps/ctrlProp1015.xml><?xml version="1.0" encoding="utf-8"?>
<formControlPr xmlns="http://schemas.microsoft.com/office/spreadsheetml/2009/9/main" objectType="CheckBox" fmlaLink="$G$7" lockText="1" noThreeD="1"/>
</file>

<file path=xl/ctrlProps/ctrlProp1016.xml><?xml version="1.0" encoding="utf-8"?>
<formControlPr xmlns="http://schemas.microsoft.com/office/spreadsheetml/2009/9/main" objectType="CheckBox" fmlaLink="$G$8" lockText="1" noThreeD="1"/>
</file>

<file path=xl/ctrlProps/ctrlProp1017.xml><?xml version="1.0" encoding="utf-8"?>
<formControlPr xmlns="http://schemas.microsoft.com/office/spreadsheetml/2009/9/main" objectType="CheckBox" fmlaLink="$G$9" lockText="1" noThreeD="1"/>
</file>

<file path=xl/ctrlProps/ctrlProp1018.xml><?xml version="1.0" encoding="utf-8"?>
<formControlPr xmlns="http://schemas.microsoft.com/office/spreadsheetml/2009/9/main" objectType="CheckBox" fmlaLink="$G$10" lockText="1" noThreeD="1"/>
</file>

<file path=xl/ctrlProps/ctrlProp1019.xml><?xml version="1.0" encoding="utf-8"?>
<formControlPr xmlns="http://schemas.microsoft.com/office/spreadsheetml/2009/9/main" objectType="CheckBox" fmlaLink="$G$11" lockText="1" noThreeD="1"/>
</file>

<file path=xl/ctrlProps/ctrlProp102.xml><?xml version="1.0" encoding="utf-8"?>
<formControlPr xmlns="http://schemas.microsoft.com/office/spreadsheetml/2009/9/main" objectType="Drop" dropStyle="combo" dx="22" fmlaLink="$L$13" fmlaRange="Cups" noThreeD="1" sel="1" val="0"/>
</file>

<file path=xl/ctrlProps/ctrlProp1020.xml><?xml version="1.0" encoding="utf-8"?>
<formControlPr xmlns="http://schemas.microsoft.com/office/spreadsheetml/2009/9/main" objectType="CheckBox" fmlaLink="$G$12" lockText="1" noThreeD="1"/>
</file>

<file path=xl/ctrlProps/ctrlProp1021.xml><?xml version="1.0" encoding="utf-8"?>
<formControlPr xmlns="http://schemas.microsoft.com/office/spreadsheetml/2009/9/main" objectType="CheckBox" fmlaLink="$G$13" lockText="1" noThreeD="1"/>
</file>

<file path=xl/ctrlProps/ctrlProp1022.xml><?xml version="1.0" encoding="utf-8"?>
<formControlPr xmlns="http://schemas.microsoft.com/office/spreadsheetml/2009/9/main" objectType="CheckBox" fmlaLink="$G$14" lockText="1" noThreeD="1"/>
</file>

<file path=xl/ctrlProps/ctrlProp1023.xml><?xml version="1.0" encoding="utf-8"?>
<formControlPr xmlns="http://schemas.microsoft.com/office/spreadsheetml/2009/9/main" objectType="CheckBox" fmlaLink="$G$15" lockText="1" noThreeD="1"/>
</file>

<file path=xl/ctrlProps/ctrlProp1024.xml><?xml version="1.0" encoding="utf-8"?>
<formControlPr xmlns="http://schemas.microsoft.com/office/spreadsheetml/2009/9/main" objectType="CheckBox" fmlaLink="$G$16" lockText="1" noThreeD="1"/>
</file>

<file path=xl/ctrlProps/ctrlProp1025.xml><?xml version="1.0" encoding="utf-8"?>
<formControlPr xmlns="http://schemas.microsoft.com/office/spreadsheetml/2009/9/main" objectType="CheckBox" fmlaLink="$G$17" lockText="1" noThreeD="1"/>
</file>

<file path=xl/ctrlProps/ctrlProp1026.xml><?xml version="1.0" encoding="utf-8"?>
<formControlPr xmlns="http://schemas.microsoft.com/office/spreadsheetml/2009/9/main" objectType="CheckBox" fmlaLink="$G$18" lockText="1" noThreeD="1"/>
</file>

<file path=xl/ctrlProps/ctrlProp1027.xml><?xml version="1.0" encoding="utf-8"?>
<formControlPr xmlns="http://schemas.microsoft.com/office/spreadsheetml/2009/9/main" objectType="CheckBox" fmlaLink="$G$19" lockText="1" noThreeD="1"/>
</file>

<file path=xl/ctrlProps/ctrlProp1028.xml><?xml version="1.0" encoding="utf-8"?>
<formControlPr xmlns="http://schemas.microsoft.com/office/spreadsheetml/2009/9/main" objectType="CheckBox" fmlaLink="$G$20" lockText="1" noThreeD="1"/>
</file>

<file path=xl/ctrlProps/ctrlProp1029.xml><?xml version="1.0" encoding="utf-8"?>
<formControlPr xmlns="http://schemas.microsoft.com/office/spreadsheetml/2009/9/main" objectType="CheckBox" fmlaLink="$G$21" lockText="1" noThreeD="1"/>
</file>

<file path=xl/ctrlProps/ctrlProp103.xml><?xml version="1.0" encoding="utf-8"?>
<formControlPr xmlns="http://schemas.microsoft.com/office/spreadsheetml/2009/9/main" objectType="Drop" dropStyle="combo" dx="22" fmlaLink="$L$14" fmlaRange="Cups" noThreeD="1" sel="1" val="0"/>
</file>

<file path=xl/ctrlProps/ctrlProp1030.xml><?xml version="1.0" encoding="utf-8"?>
<formControlPr xmlns="http://schemas.microsoft.com/office/spreadsheetml/2009/9/main" objectType="CheckBox" fmlaLink="$G$22" lockText="1" noThreeD="1"/>
</file>

<file path=xl/ctrlProps/ctrlProp1031.xml><?xml version="1.0" encoding="utf-8"?>
<formControlPr xmlns="http://schemas.microsoft.com/office/spreadsheetml/2009/9/main" objectType="CheckBox" fmlaLink="$G$23" lockText="1" noThreeD="1"/>
</file>

<file path=xl/ctrlProps/ctrlProp1032.xml><?xml version="1.0" encoding="utf-8"?>
<formControlPr xmlns="http://schemas.microsoft.com/office/spreadsheetml/2009/9/main" objectType="CheckBox" fmlaLink="$G$24" lockText="1" noThreeD="1"/>
</file>

<file path=xl/ctrlProps/ctrlProp1033.xml><?xml version="1.0" encoding="utf-8"?>
<formControlPr xmlns="http://schemas.microsoft.com/office/spreadsheetml/2009/9/main" objectType="CheckBox" fmlaLink="$G$25" lockText="1" noThreeD="1"/>
</file>

<file path=xl/ctrlProps/ctrlProp1034.xml><?xml version="1.0" encoding="utf-8"?>
<formControlPr xmlns="http://schemas.microsoft.com/office/spreadsheetml/2009/9/main" objectType="CheckBox" fmlaLink="$G$26" lockText="1" noThreeD="1"/>
</file>

<file path=xl/ctrlProps/ctrlProp1035.xml><?xml version="1.0" encoding="utf-8"?>
<formControlPr xmlns="http://schemas.microsoft.com/office/spreadsheetml/2009/9/main" objectType="CheckBox" fmlaLink="$X$5" lockText="1" noThreeD="1"/>
</file>

<file path=xl/ctrlProps/ctrlProp1036.xml><?xml version="1.0" encoding="utf-8"?>
<formControlPr xmlns="http://schemas.microsoft.com/office/spreadsheetml/2009/9/main" objectType="CheckBox" fmlaLink="$X$6" lockText="1" noThreeD="1"/>
</file>

<file path=xl/ctrlProps/ctrlProp1037.xml><?xml version="1.0" encoding="utf-8"?>
<formControlPr xmlns="http://schemas.microsoft.com/office/spreadsheetml/2009/9/main" objectType="CheckBox" fmlaLink="$X$7" lockText="1" noThreeD="1"/>
</file>

<file path=xl/ctrlProps/ctrlProp1038.xml><?xml version="1.0" encoding="utf-8"?>
<formControlPr xmlns="http://schemas.microsoft.com/office/spreadsheetml/2009/9/main" objectType="CheckBox" fmlaLink="$X$8" lockText="1" noThreeD="1"/>
</file>

<file path=xl/ctrlProps/ctrlProp1039.xml><?xml version="1.0" encoding="utf-8"?>
<formControlPr xmlns="http://schemas.microsoft.com/office/spreadsheetml/2009/9/main" objectType="CheckBox" fmlaLink="$X$9" lockText="1" noThreeD="1"/>
</file>

<file path=xl/ctrlProps/ctrlProp104.xml><?xml version="1.0" encoding="utf-8"?>
<formControlPr xmlns="http://schemas.microsoft.com/office/spreadsheetml/2009/9/main" objectType="Drop" dropStyle="combo" dx="22" fmlaLink="$L$15" fmlaRange="Cups" noThreeD="1" sel="1" val="0"/>
</file>

<file path=xl/ctrlProps/ctrlProp1040.xml><?xml version="1.0" encoding="utf-8"?>
<formControlPr xmlns="http://schemas.microsoft.com/office/spreadsheetml/2009/9/main" objectType="Drop" dropStyle="combo" dx="22" fmlaLink="$AC$5" fmlaRange="GREEN" noThreeD="1" sel="1" val="0"/>
</file>

<file path=xl/ctrlProps/ctrlProp1041.xml><?xml version="1.0" encoding="utf-8"?>
<formControlPr xmlns="http://schemas.microsoft.com/office/spreadsheetml/2009/9/main" objectType="Drop" dropStyle="combo" dx="22" fmlaLink="$AC$6" fmlaRange="GREEN" noThreeD="1" sel="1" val="0"/>
</file>

<file path=xl/ctrlProps/ctrlProp1042.xml><?xml version="1.0" encoding="utf-8"?>
<formControlPr xmlns="http://schemas.microsoft.com/office/spreadsheetml/2009/9/main" objectType="Drop" dropStyle="combo" dx="22" fmlaLink="$AC$7" fmlaRange="GREEN" noThreeD="1" sel="1" val="0"/>
</file>

<file path=xl/ctrlProps/ctrlProp1043.xml><?xml version="1.0" encoding="utf-8"?>
<formControlPr xmlns="http://schemas.microsoft.com/office/spreadsheetml/2009/9/main" objectType="Drop" dropStyle="combo" dx="22" fmlaLink="$AC$8" fmlaRange="GREEN" noThreeD="1" sel="1" val="0"/>
</file>

<file path=xl/ctrlProps/ctrlProp1044.xml><?xml version="1.0" encoding="utf-8"?>
<formControlPr xmlns="http://schemas.microsoft.com/office/spreadsheetml/2009/9/main" objectType="Drop" dropStyle="combo" dx="22" fmlaLink="$AC$9" fmlaRange="GREEN" noThreeD="1" sel="1" val="0"/>
</file>

<file path=xl/ctrlProps/ctrlProp1045.xml><?xml version="1.0" encoding="utf-8"?>
<formControlPr xmlns="http://schemas.microsoft.com/office/spreadsheetml/2009/9/main" objectType="Drop" dropStyle="combo" dx="22" fmlaLink="$AC$10" fmlaRange="GREEN" noThreeD="1" sel="1" val="0"/>
</file>

<file path=xl/ctrlProps/ctrlProp1046.xml><?xml version="1.0" encoding="utf-8"?>
<formControlPr xmlns="http://schemas.microsoft.com/office/spreadsheetml/2009/9/main" objectType="Drop" dropStyle="combo" dx="22" fmlaLink="$AC$11" fmlaRange="GREEN" noThreeD="1" sel="1" val="0"/>
</file>

<file path=xl/ctrlProps/ctrlProp1047.xml><?xml version="1.0" encoding="utf-8"?>
<formControlPr xmlns="http://schemas.microsoft.com/office/spreadsheetml/2009/9/main" objectType="Drop" dropStyle="combo" dx="22" fmlaLink="$AC$12" fmlaRange="GREEN" noThreeD="1" sel="1" val="0"/>
</file>

<file path=xl/ctrlProps/ctrlProp1048.xml><?xml version="1.0" encoding="utf-8"?>
<formControlPr xmlns="http://schemas.microsoft.com/office/spreadsheetml/2009/9/main" objectType="Drop" dropStyle="combo" dx="22" fmlaLink="$AC$13" fmlaRange="GREEN" noThreeD="1" sel="1" val="0"/>
</file>

<file path=xl/ctrlProps/ctrlProp1049.xml><?xml version="1.0" encoding="utf-8"?>
<formControlPr xmlns="http://schemas.microsoft.com/office/spreadsheetml/2009/9/main" objectType="Drop" dropStyle="combo" dx="22" fmlaLink="$AC$14" fmlaRange="GREEN" noThreeD="1" sel="1" val="0"/>
</file>

<file path=xl/ctrlProps/ctrlProp105.xml><?xml version="1.0" encoding="utf-8"?>
<formControlPr xmlns="http://schemas.microsoft.com/office/spreadsheetml/2009/9/main" objectType="Drop" dropStyle="combo" dx="22" fmlaLink="$L$16" fmlaRange="Cups" noThreeD="1" sel="1" val="0"/>
</file>

<file path=xl/ctrlProps/ctrlProp1050.xml><?xml version="1.0" encoding="utf-8"?>
<formControlPr xmlns="http://schemas.microsoft.com/office/spreadsheetml/2009/9/main" objectType="Drop" dropStyle="combo" dx="22" fmlaLink="$AE$5" fmlaRange="Cups" noThreeD="1" sel="1" val="0"/>
</file>

<file path=xl/ctrlProps/ctrlProp1051.xml><?xml version="1.0" encoding="utf-8"?>
<formControlPr xmlns="http://schemas.microsoft.com/office/spreadsheetml/2009/9/main" objectType="Drop" dropStyle="combo" dx="22" fmlaLink="$AE$6" fmlaRange="Cups" noThreeD="1" sel="1" val="0"/>
</file>

<file path=xl/ctrlProps/ctrlProp1052.xml><?xml version="1.0" encoding="utf-8"?>
<formControlPr xmlns="http://schemas.microsoft.com/office/spreadsheetml/2009/9/main" objectType="Drop" dropStyle="combo" dx="22" fmlaLink="$AE$7" fmlaRange="Cups" noThreeD="1" sel="1" val="0"/>
</file>

<file path=xl/ctrlProps/ctrlProp1053.xml><?xml version="1.0" encoding="utf-8"?>
<formControlPr xmlns="http://schemas.microsoft.com/office/spreadsheetml/2009/9/main" objectType="Drop" dropStyle="combo" dx="22" fmlaLink="$AE$8" fmlaRange="Cups" noThreeD="1" sel="1" val="0"/>
</file>

<file path=xl/ctrlProps/ctrlProp1054.xml><?xml version="1.0" encoding="utf-8"?>
<formControlPr xmlns="http://schemas.microsoft.com/office/spreadsheetml/2009/9/main" objectType="Drop" dropStyle="combo" dx="22" fmlaLink="$AE$9" fmlaRange="Cups" noThreeD="1" sel="1" val="0"/>
</file>

<file path=xl/ctrlProps/ctrlProp1055.xml><?xml version="1.0" encoding="utf-8"?>
<formControlPr xmlns="http://schemas.microsoft.com/office/spreadsheetml/2009/9/main" objectType="Drop" dropStyle="combo" dx="22" fmlaLink="$AE$10" fmlaRange="Cups" noThreeD="1" sel="1" val="0"/>
</file>

<file path=xl/ctrlProps/ctrlProp1056.xml><?xml version="1.0" encoding="utf-8"?>
<formControlPr xmlns="http://schemas.microsoft.com/office/spreadsheetml/2009/9/main" objectType="Drop" dropStyle="combo" dx="22" fmlaLink="$AE$11" fmlaRange="Cups" noThreeD="1" sel="1" val="0"/>
</file>

<file path=xl/ctrlProps/ctrlProp1057.xml><?xml version="1.0" encoding="utf-8"?>
<formControlPr xmlns="http://schemas.microsoft.com/office/spreadsheetml/2009/9/main" objectType="Drop" dropStyle="combo" dx="22" fmlaLink="$AE$12" fmlaRange="Cups" noThreeD="1" sel="1" val="0"/>
</file>

<file path=xl/ctrlProps/ctrlProp1058.xml><?xml version="1.0" encoding="utf-8"?>
<formControlPr xmlns="http://schemas.microsoft.com/office/spreadsheetml/2009/9/main" objectType="Drop" dropStyle="combo" dx="22" fmlaLink="$AE$13" fmlaRange="Cups" noThreeD="1" sel="1" val="0"/>
</file>

<file path=xl/ctrlProps/ctrlProp1059.xml><?xml version="1.0" encoding="utf-8"?>
<formControlPr xmlns="http://schemas.microsoft.com/office/spreadsheetml/2009/9/main" objectType="Drop" dropStyle="combo" dx="22" fmlaLink="$AE$14" fmlaRange="Cups" noThreeD="1" sel="1" val="0"/>
</file>

<file path=xl/ctrlProps/ctrlProp106.xml><?xml version="1.0" encoding="utf-8"?>
<formControlPr xmlns="http://schemas.microsoft.com/office/spreadsheetml/2009/9/main" objectType="Drop" dropStyle="combo" dx="22" fmlaLink="$L$17" fmlaRange="Cups" noThreeD="1" sel="1" val="0"/>
</file>

<file path=xl/ctrlProps/ctrlProp1060.xml><?xml version="1.0" encoding="utf-8"?>
<formControlPr xmlns="http://schemas.microsoft.com/office/spreadsheetml/2009/9/main" objectType="Drop" dropStyle="combo" dx="22" fmlaLink="$AH$5" fmlaRange="RED" noThreeD="1" sel="1" val="0"/>
</file>

<file path=xl/ctrlProps/ctrlProp1061.xml><?xml version="1.0" encoding="utf-8"?>
<formControlPr xmlns="http://schemas.microsoft.com/office/spreadsheetml/2009/9/main" objectType="Drop" dropStyle="combo" dx="22" fmlaLink="$AH$6" fmlaRange="RED" noThreeD="1" sel="1" val="0"/>
</file>

<file path=xl/ctrlProps/ctrlProp1062.xml><?xml version="1.0" encoding="utf-8"?>
<formControlPr xmlns="http://schemas.microsoft.com/office/spreadsheetml/2009/9/main" objectType="Drop" dropStyle="combo" dx="22" fmlaLink="$AH$7" fmlaRange="RED" noThreeD="1" sel="1" val="0"/>
</file>

<file path=xl/ctrlProps/ctrlProp1063.xml><?xml version="1.0" encoding="utf-8"?>
<formControlPr xmlns="http://schemas.microsoft.com/office/spreadsheetml/2009/9/main" objectType="Drop" dropStyle="combo" dx="22" fmlaLink="$AH$8" fmlaRange="RED" noThreeD="1" sel="1" val="0"/>
</file>

<file path=xl/ctrlProps/ctrlProp1064.xml><?xml version="1.0" encoding="utf-8"?>
<formControlPr xmlns="http://schemas.microsoft.com/office/spreadsheetml/2009/9/main" objectType="Drop" dropStyle="combo" dx="22" fmlaLink="$AH$9" fmlaRange="RED" noThreeD="1" sel="1" val="0"/>
</file>

<file path=xl/ctrlProps/ctrlProp1065.xml><?xml version="1.0" encoding="utf-8"?>
<formControlPr xmlns="http://schemas.microsoft.com/office/spreadsheetml/2009/9/main" objectType="Drop" dropStyle="combo" dx="22" fmlaLink="$AH$10" fmlaRange="RED" noThreeD="1" sel="1" val="0"/>
</file>

<file path=xl/ctrlProps/ctrlProp1066.xml><?xml version="1.0" encoding="utf-8"?>
<formControlPr xmlns="http://schemas.microsoft.com/office/spreadsheetml/2009/9/main" objectType="Drop" dropStyle="combo" dx="22" fmlaLink="$AH$11" fmlaRange="RED" noThreeD="1" sel="1" val="0"/>
</file>

<file path=xl/ctrlProps/ctrlProp1067.xml><?xml version="1.0" encoding="utf-8"?>
<formControlPr xmlns="http://schemas.microsoft.com/office/spreadsheetml/2009/9/main" objectType="Drop" dropStyle="combo" dx="22" fmlaLink="$AH$12" fmlaRange="RED" noThreeD="1" sel="1" val="0"/>
</file>

<file path=xl/ctrlProps/ctrlProp1068.xml><?xml version="1.0" encoding="utf-8"?>
<formControlPr xmlns="http://schemas.microsoft.com/office/spreadsheetml/2009/9/main" objectType="Drop" dropStyle="combo" dx="22" fmlaLink="$AH$13" fmlaRange="RED" noThreeD="1" sel="1" val="0"/>
</file>

<file path=xl/ctrlProps/ctrlProp1069.xml><?xml version="1.0" encoding="utf-8"?>
<formControlPr xmlns="http://schemas.microsoft.com/office/spreadsheetml/2009/9/main" objectType="Drop" dropStyle="combo" dx="22" fmlaLink="$AH$14" fmlaRange="RED" noThreeD="1" sel="1" val="0"/>
</file>

<file path=xl/ctrlProps/ctrlProp107.xml><?xml version="1.0" encoding="utf-8"?>
<formControlPr xmlns="http://schemas.microsoft.com/office/spreadsheetml/2009/9/main" objectType="Drop" dropStyle="combo" dx="22" fmlaLink="$L$18" fmlaRange="Cups" noThreeD="1" sel="1" val="0"/>
</file>

<file path=xl/ctrlProps/ctrlProp1070.xml><?xml version="1.0" encoding="utf-8"?>
<formControlPr xmlns="http://schemas.microsoft.com/office/spreadsheetml/2009/9/main" objectType="Drop" dropStyle="combo" dx="22" fmlaLink="$AJ$5" fmlaRange="Cups" noThreeD="1" sel="1" val="0"/>
</file>

<file path=xl/ctrlProps/ctrlProp1071.xml><?xml version="1.0" encoding="utf-8"?>
<formControlPr xmlns="http://schemas.microsoft.com/office/spreadsheetml/2009/9/main" objectType="Drop" dropStyle="combo" dx="22" fmlaLink="$AJ$6" fmlaRange="Cups" noThreeD="1" sel="1" val="0"/>
</file>

<file path=xl/ctrlProps/ctrlProp1072.xml><?xml version="1.0" encoding="utf-8"?>
<formControlPr xmlns="http://schemas.microsoft.com/office/spreadsheetml/2009/9/main" objectType="Drop" dropStyle="combo" dx="22" fmlaLink="$AJ$7" fmlaRange="Cups" noThreeD="1" sel="1" val="0"/>
</file>

<file path=xl/ctrlProps/ctrlProp1073.xml><?xml version="1.0" encoding="utf-8"?>
<formControlPr xmlns="http://schemas.microsoft.com/office/spreadsheetml/2009/9/main" objectType="Drop" dropStyle="combo" dx="22" fmlaLink="$AJ$8" fmlaRange="Cups" noThreeD="1" sel="1" val="0"/>
</file>

<file path=xl/ctrlProps/ctrlProp1074.xml><?xml version="1.0" encoding="utf-8"?>
<formControlPr xmlns="http://schemas.microsoft.com/office/spreadsheetml/2009/9/main" objectType="Drop" dropStyle="combo" dx="22" fmlaLink="$AJ$9" fmlaRange="Cups" noThreeD="1" sel="1" val="0"/>
</file>

<file path=xl/ctrlProps/ctrlProp1075.xml><?xml version="1.0" encoding="utf-8"?>
<formControlPr xmlns="http://schemas.microsoft.com/office/spreadsheetml/2009/9/main" objectType="Drop" dropStyle="combo" dx="22" fmlaLink="$AJ$10" fmlaRange="Cups" noThreeD="1" sel="1" val="0"/>
</file>

<file path=xl/ctrlProps/ctrlProp1076.xml><?xml version="1.0" encoding="utf-8"?>
<formControlPr xmlns="http://schemas.microsoft.com/office/spreadsheetml/2009/9/main" objectType="Drop" dropStyle="combo" dx="22" fmlaLink="$AJ$11" fmlaRange="Cups" noThreeD="1" sel="1" val="0"/>
</file>

<file path=xl/ctrlProps/ctrlProp1077.xml><?xml version="1.0" encoding="utf-8"?>
<formControlPr xmlns="http://schemas.microsoft.com/office/spreadsheetml/2009/9/main" objectType="Drop" dropStyle="combo" dx="22" fmlaLink="$AJ$12" fmlaRange="Cups" noThreeD="1" sel="1" val="0"/>
</file>

<file path=xl/ctrlProps/ctrlProp1078.xml><?xml version="1.0" encoding="utf-8"?>
<formControlPr xmlns="http://schemas.microsoft.com/office/spreadsheetml/2009/9/main" objectType="Drop" dropStyle="combo" dx="22" fmlaLink="$AJ$13" fmlaRange="Cups" noThreeD="1" sel="1" val="0"/>
</file>

<file path=xl/ctrlProps/ctrlProp1079.xml><?xml version="1.0" encoding="utf-8"?>
<formControlPr xmlns="http://schemas.microsoft.com/office/spreadsheetml/2009/9/main" objectType="Drop" dropStyle="combo" dx="22" fmlaLink="$AJ$14" fmlaRange="Cups" noThreeD="1" sel="1" val="0"/>
</file>

<file path=xl/ctrlProps/ctrlProp108.xml><?xml version="1.0" encoding="utf-8"?>
<formControlPr xmlns="http://schemas.microsoft.com/office/spreadsheetml/2009/9/main" objectType="Drop" dropStyle="combo" dx="22" fmlaLink="$L$19" fmlaRange="Cups" noThreeD="1" sel="1" val="0"/>
</file>

<file path=xl/ctrlProps/ctrlProp1080.xml><?xml version="1.0" encoding="utf-8"?>
<formControlPr xmlns="http://schemas.microsoft.com/office/spreadsheetml/2009/9/main" objectType="Drop" dropStyle="combo" dx="22" fmlaLink="$AM$5" fmlaRange="BEANS" noThreeD="1" sel="1" val="0"/>
</file>

<file path=xl/ctrlProps/ctrlProp1081.xml><?xml version="1.0" encoding="utf-8"?>
<formControlPr xmlns="http://schemas.microsoft.com/office/spreadsheetml/2009/9/main" objectType="Drop" dropStyle="combo" dx="22" fmlaLink="$AM$6" fmlaRange="BEANS" noThreeD="1" sel="1" val="0"/>
</file>

<file path=xl/ctrlProps/ctrlProp1082.xml><?xml version="1.0" encoding="utf-8"?>
<formControlPr xmlns="http://schemas.microsoft.com/office/spreadsheetml/2009/9/main" objectType="Drop" dropStyle="combo" dx="22" fmlaLink="$AM$7" fmlaRange="BEANS" noThreeD="1" sel="1" val="0"/>
</file>

<file path=xl/ctrlProps/ctrlProp1083.xml><?xml version="1.0" encoding="utf-8"?>
<formControlPr xmlns="http://schemas.microsoft.com/office/spreadsheetml/2009/9/main" objectType="Drop" dropStyle="combo" dx="22" fmlaLink="$AM$8" fmlaRange="BEANS" noThreeD="1" sel="1" val="0"/>
</file>

<file path=xl/ctrlProps/ctrlProp1084.xml><?xml version="1.0" encoding="utf-8"?>
<formControlPr xmlns="http://schemas.microsoft.com/office/spreadsheetml/2009/9/main" objectType="Drop" dropStyle="combo" dx="22" fmlaLink="$AM$9" fmlaRange="BEANS" noThreeD="1" sel="1" val="0"/>
</file>

<file path=xl/ctrlProps/ctrlProp1085.xml><?xml version="1.0" encoding="utf-8"?>
<formControlPr xmlns="http://schemas.microsoft.com/office/spreadsheetml/2009/9/main" objectType="Drop" dropStyle="combo" dx="22" fmlaLink="$AM$10" fmlaRange="BEANS" noThreeD="1" sel="1" val="0"/>
</file>

<file path=xl/ctrlProps/ctrlProp1086.xml><?xml version="1.0" encoding="utf-8"?>
<formControlPr xmlns="http://schemas.microsoft.com/office/spreadsheetml/2009/9/main" objectType="Drop" dropStyle="combo" dx="22" fmlaLink="$AM$11" fmlaRange="BEANS" noThreeD="1" sel="1" val="0"/>
</file>

<file path=xl/ctrlProps/ctrlProp1087.xml><?xml version="1.0" encoding="utf-8"?>
<formControlPr xmlns="http://schemas.microsoft.com/office/spreadsheetml/2009/9/main" objectType="Drop" dropStyle="combo" dx="22" fmlaLink="$AM$12" fmlaRange="BEANS" noThreeD="1" sel="1" val="0"/>
</file>

<file path=xl/ctrlProps/ctrlProp1088.xml><?xml version="1.0" encoding="utf-8"?>
<formControlPr xmlns="http://schemas.microsoft.com/office/spreadsheetml/2009/9/main" objectType="Drop" dropStyle="combo" dx="22" fmlaLink="$AM$13" fmlaRange="BEANS" noThreeD="1" sel="1" val="0"/>
</file>

<file path=xl/ctrlProps/ctrlProp1089.xml><?xml version="1.0" encoding="utf-8"?>
<formControlPr xmlns="http://schemas.microsoft.com/office/spreadsheetml/2009/9/main" objectType="Drop" dropStyle="combo" dx="22" fmlaLink="$AM$14" fmlaRange="BEANS" noThreeD="1" sel="1" val="0"/>
</file>

<file path=xl/ctrlProps/ctrlProp109.xml><?xml version="1.0" encoding="utf-8"?>
<formControlPr xmlns="http://schemas.microsoft.com/office/spreadsheetml/2009/9/main" objectType="Drop" dropStyle="combo" dx="22" fmlaLink="$L$20" fmlaRange="Cups" noThreeD="1" sel="1" val="0"/>
</file>

<file path=xl/ctrlProps/ctrlProp1090.xml><?xml version="1.0" encoding="utf-8"?>
<formControlPr xmlns="http://schemas.microsoft.com/office/spreadsheetml/2009/9/main" objectType="Drop" dropStyle="combo" dx="22" fmlaLink="$AO$5" fmlaRange="Cups" noThreeD="1" sel="1" val="0"/>
</file>

<file path=xl/ctrlProps/ctrlProp1091.xml><?xml version="1.0" encoding="utf-8"?>
<formControlPr xmlns="http://schemas.microsoft.com/office/spreadsheetml/2009/9/main" objectType="Drop" dropStyle="combo" dx="22" fmlaLink="$AO$6" fmlaRange="Cups" noThreeD="1" sel="1" val="0"/>
</file>

<file path=xl/ctrlProps/ctrlProp1092.xml><?xml version="1.0" encoding="utf-8"?>
<formControlPr xmlns="http://schemas.microsoft.com/office/spreadsheetml/2009/9/main" objectType="Drop" dropStyle="combo" dx="22" fmlaLink="$AO$7" fmlaRange="Cups" noThreeD="1" sel="1" val="0"/>
</file>

<file path=xl/ctrlProps/ctrlProp1093.xml><?xml version="1.0" encoding="utf-8"?>
<formControlPr xmlns="http://schemas.microsoft.com/office/spreadsheetml/2009/9/main" objectType="Drop" dropStyle="combo" dx="22" fmlaLink="$AO$8" fmlaRange="Cups" noThreeD="1" sel="1" val="0"/>
</file>

<file path=xl/ctrlProps/ctrlProp1094.xml><?xml version="1.0" encoding="utf-8"?>
<formControlPr xmlns="http://schemas.microsoft.com/office/spreadsheetml/2009/9/main" objectType="Drop" dropStyle="combo" dx="22" fmlaLink="$AO$9" fmlaRange="Cups" noThreeD="1" sel="1" val="0"/>
</file>

<file path=xl/ctrlProps/ctrlProp1095.xml><?xml version="1.0" encoding="utf-8"?>
<formControlPr xmlns="http://schemas.microsoft.com/office/spreadsheetml/2009/9/main" objectType="Drop" dropStyle="combo" dx="22" fmlaLink="$AO$10" fmlaRange="Cups" noThreeD="1" sel="1" val="0"/>
</file>

<file path=xl/ctrlProps/ctrlProp1096.xml><?xml version="1.0" encoding="utf-8"?>
<formControlPr xmlns="http://schemas.microsoft.com/office/spreadsheetml/2009/9/main" objectType="Drop" dropStyle="combo" dx="22" fmlaLink="$AO$11" fmlaRange="Cups" noThreeD="1" sel="1" val="0"/>
</file>

<file path=xl/ctrlProps/ctrlProp1097.xml><?xml version="1.0" encoding="utf-8"?>
<formControlPr xmlns="http://schemas.microsoft.com/office/spreadsheetml/2009/9/main" objectType="Drop" dropStyle="combo" dx="22" fmlaLink="$AO$12" fmlaRange="Cups" noThreeD="1" sel="1" val="0"/>
</file>

<file path=xl/ctrlProps/ctrlProp1098.xml><?xml version="1.0" encoding="utf-8"?>
<formControlPr xmlns="http://schemas.microsoft.com/office/spreadsheetml/2009/9/main" objectType="Drop" dropStyle="combo" dx="22" fmlaLink="$AO$13" fmlaRange="Cups" noThreeD="1" sel="1" val="0"/>
</file>

<file path=xl/ctrlProps/ctrlProp1099.xml><?xml version="1.0" encoding="utf-8"?>
<formControlPr xmlns="http://schemas.microsoft.com/office/spreadsheetml/2009/9/main" objectType="Drop" dropStyle="combo" dx="22" fmlaLink="$AO$14" fmlaRange="Cups"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00.xml><?xml version="1.0" encoding="utf-8"?>
<formControlPr xmlns="http://schemas.microsoft.com/office/spreadsheetml/2009/9/main" objectType="Drop" dropStyle="combo" dx="22" fmlaLink="$AR$5" fmlaRange="STARCHY" noThreeD="1" sel="1" val="0"/>
</file>

<file path=xl/ctrlProps/ctrlProp1101.xml><?xml version="1.0" encoding="utf-8"?>
<formControlPr xmlns="http://schemas.microsoft.com/office/spreadsheetml/2009/9/main" objectType="Drop" dropStyle="combo" dx="22" fmlaLink="$AR$6" fmlaRange="STARCHY" noThreeD="1" sel="1" val="0"/>
</file>

<file path=xl/ctrlProps/ctrlProp1102.xml><?xml version="1.0" encoding="utf-8"?>
<formControlPr xmlns="http://schemas.microsoft.com/office/spreadsheetml/2009/9/main" objectType="Drop" dropStyle="combo" dx="22" fmlaLink="$AR$7" fmlaRange="STARCHY" noThreeD="1" sel="1" val="0"/>
</file>

<file path=xl/ctrlProps/ctrlProp1103.xml><?xml version="1.0" encoding="utf-8"?>
<formControlPr xmlns="http://schemas.microsoft.com/office/spreadsheetml/2009/9/main" objectType="Drop" dropStyle="combo" dx="22" fmlaLink="$AR$8" fmlaRange="STARCHY" noThreeD="1" sel="1" val="0"/>
</file>

<file path=xl/ctrlProps/ctrlProp1104.xml><?xml version="1.0" encoding="utf-8"?>
<formControlPr xmlns="http://schemas.microsoft.com/office/spreadsheetml/2009/9/main" objectType="Drop" dropStyle="combo" dx="22" fmlaLink="$AR$9" fmlaRange="STARCHY" noThreeD="1" sel="1" val="0"/>
</file>

<file path=xl/ctrlProps/ctrlProp1105.xml><?xml version="1.0" encoding="utf-8"?>
<formControlPr xmlns="http://schemas.microsoft.com/office/spreadsheetml/2009/9/main" objectType="Drop" dropStyle="combo" dx="22" fmlaLink="$AR$10" fmlaRange="STARCHY" noThreeD="1" sel="1" val="0"/>
</file>

<file path=xl/ctrlProps/ctrlProp1106.xml><?xml version="1.0" encoding="utf-8"?>
<formControlPr xmlns="http://schemas.microsoft.com/office/spreadsheetml/2009/9/main" objectType="Drop" dropStyle="combo" dx="22" fmlaLink="$AR$11" fmlaRange="STARCHY" noThreeD="1" sel="1" val="0"/>
</file>

<file path=xl/ctrlProps/ctrlProp1107.xml><?xml version="1.0" encoding="utf-8"?>
<formControlPr xmlns="http://schemas.microsoft.com/office/spreadsheetml/2009/9/main" objectType="Drop" dropStyle="combo" dx="22" fmlaLink="$AR$12" fmlaRange="STARCHY" noThreeD="1" sel="1" val="0"/>
</file>

<file path=xl/ctrlProps/ctrlProp1108.xml><?xml version="1.0" encoding="utf-8"?>
<formControlPr xmlns="http://schemas.microsoft.com/office/spreadsheetml/2009/9/main" objectType="Drop" dropStyle="combo" dx="22" fmlaLink="$AR$13" fmlaRange="STARCHY" noThreeD="1" sel="1" val="0"/>
</file>

<file path=xl/ctrlProps/ctrlProp1109.xml><?xml version="1.0" encoding="utf-8"?>
<formControlPr xmlns="http://schemas.microsoft.com/office/spreadsheetml/2009/9/main" objectType="Drop" dropStyle="combo" dx="22" fmlaLink="$AR$14" fmlaRange="STARCHY" noThreeD="1" sel="1" val="0"/>
</file>

<file path=xl/ctrlProps/ctrlProp111.xml><?xml version="1.0" encoding="utf-8"?>
<formControlPr xmlns="http://schemas.microsoft.com/office/spreadsheetml/2009/9/main" objectType="Drop" dropStyle="combo" dx="22" fmlaLink="$L$22" fmlaRange="Cups" noThreeD="1" sel="1" val="0"/>
</file>

<file path=xl/ctrlProps/ctrlProp1110.xml><?xml version="1.0" encoding="utf-8"?>
<formControlPr xmlns="http://schemas.microsoft.com/office/spreadsheetml/2009/9/main" objectType="Drop" dropStyle="combo" dx="22" fmlaLink="$AT$5" fmlaRange="Cups" noThreeD="1" sel="1" val="0"/>
</file>

<file path=xl/ctrlProps/ctrlProp1111.xml><?xml version="1.0" encoding="utf-8"?>
<formControlPr xmlns="http://schemas.microsoft.com/office/spreadsheetml/2009/9/main" objectType="Drop" dropStyle="combo" dx="22" fmlaLink="$AT$6" fmlaRange="Cups" noThreeD="1" sel="1" val="0"/>
</file>

<file path=xl/ctrlProps/ctrlProp1112.xml><?xml version="1.0" encoding="utf-8"?>
<formControlPr xmlns="http://schemas.microsoft.com/office/spreadsheetml/2009/9/main" objectType="Drop" dropStyle="combo" dx="22" fmlaLink="$AT$7" fmlaRange="Cups" noThreeD="1" sel="1" val="0"/>
</file>

<file path=xl/ctrlProps/ctrlProp1113.xml><?xml version="1.0" encoding="utf-8"?>
<formControlPr xmlns="http://schemas.microsoft.com/office/spreadsheetml/2009/9/main" objectType="Drop" dropStyle="combo" dx="22" fmlaLink="$AT$8" fmlaRange="Cups" noThreeD="1" sel="1" val="0"/>
</file>

<file path=xl/ctrlProps/ctrlProp1114.xml><?xml version="1.0" encoding="utf-8"?>
<formControlPr xmlns="http://schemas.microsoft.com/office/spreadsheetml/2009/9/main" objectType="Drop" dropStyle="combo" dx="22" fmlaLink="$AT$9" fmlaRange="Cups" noThreeD="1" sel="1" val="0"/>
</file>

<file path=xl/ctrlProps/ctrlProp1115.xml><?xml version="1.0" encoding="utf-8"?>
<formControlPr xmlns="http://schemas.microsoft.com/office/spreadsheetml/2009/9/main" objectType="Drop" dropStyle="combo" dx="22" fmlaLink="$AT$10" fmlaRange="Cups" noThreeD="1" sel="1" val="0"/>
</file>

<file path=xl/ctrlProps/ctrlProp1116.xml><?xml version="1.0" encoding="utf-8"?>
<formControlPr xmlns="http://schemas.microsoft.com/office/spreadsheetml/2009/9/main" objectType="Drop" dropStyle="combo" dx="22" fmlaLink="$AT$11" fmlaRange="Cups" noThreeD="1" sel="1" val="0"/>
</file>

<file path=xl/ctrlProps/ctrlProp1117.xml><?xml version="1.0" encoding="utf-8"?>
<formControlPr xmlns="http://schemas.microsoft.com/office/spreadsheetml/2009/9/main" objectType="Drop" dropStyle="combo" dx="22" fmlaLink="$AT$12" fmlaRange="Cups" noThreeD="1" sel="1" val="0"/>
</file>

<file path=xl/ctrlProps/ctrlProp1118.xml><?xml version="1.0" encoding="utf-8"?>
<formControlPr xmlns="http://schemas.microsoft.com/office/spreadsheetml/2009/9/main" objectType="Drop" dropStyle="combo" dx="22" fmlaLink="$AT$13" fmlaRange="Cups" noThreeD="1" sel="1" val="0"/>
</file>

<file path=xl/ctrlProps/ctrlProp1119.xml><?xml version="1.0" encoding="utf-8"?>
<formControlPr xmlns="http://schemas.microsoft.com/office/spreadsheetml/2009/9/main" objectType="Drop" dropStyle="combo" dx="22" fmlaLink="$AT$14" fmlaRange="Cups" noThreeD="1" sel="1" val="0"/>
</file>

<file path=xl/ctrlProps/ctrlProp112.xml><?xml version="1.0" encoding="utf-8"?>
<formControlPr xmlns="http://schemas.microsoft.com/office/spreadsheetml/2009/9/main" objectType="Drop" dropStyle="combo" dx="22" fmlaLink="$L$23" fmlaRange="Cups" noThreeD="1" sel="1" val="0"/>
</file>

<file path=xl/ctrlProps/ctrlProp1120.xml><?xml version="1.0" encoding="utf-8"?>
<formControlPr xmlns="http://schemas.microsoft.com/office/spreadsheetml/2009/9/main" objectType="Drop" dropStyle="combo" dx="22" fmlaLink="$AW$5" fmlaRange="OTHER" noThreeD="1" sel="1" val="0"/>
</file>

<file path=xl/ctrlProps/ctrlProp1121.xml><?xml version="1.0" encoding="utf-8"?>
<formControlPr xmlns="http://schemas.microsoft.com/office/spreadsheetml/2009/9/main" objectType="Drop" dropStyle="combo" dx="22" fmlaLink="$AW$6" fmlaRange="OTHER" noThreeD="1" sel="1" val="0"/>
</file>

<file path=xl/ctrlProps/ctrlProp1122.xml><?xml version="1.0" encoding="utf-8"?>
<formControlPr xmlns="http://schemas.microsoft.com/office/spreadsheetml/2009/9/main" objectType="Drop" dropStyle="combo" dx="22" fmlaLink="$AW$7" fmlaRange="'Vegetable Subgroups'!$H$7" noThreeD="1" sel="1" val="0"/>
</file>

<file path=xl/ctrlProps/ctrlProp1123.xml><?xml version="1.0" encoding="utf-8"?>
<formControlPr xmlns="http://schemas.microsoft.com/office/spreadsheetml/2009/9/main" objectType="Drop" dropStyle="combo" dx="22" fmlaLink="$AW$8" fmlaRange="OTHER" noThreeD="1" sel="1" val="0"/>
</file>

<file path=xl/ctrlProps/ctrlProp1124.xml><?xml version="1.0" encoding="utf-8"?>
<formControlPr xmlns="http://schemas.microsoft.com/office/spreadsheetml/2009/9/main" objectType="Drop" dropStyle="combo" dx="22" fmlaLink="$AW$9" fmlaRange="OTHER" noThreeD="1" sel="1" val="0"/>
</file>

<file path=xl/ctrlProps/ctrlProp1125.xml><?xml version="1.0" encoding="utf-8"?>
<formControlPr xmlns="http://schemas.microsoft.com/office/spreadsheetml/2009/9/main" objectType="Drop" dropStyle="combo" dx="22" fmlaLink="$AW$10" fmlaRange="OTHER" noThreeD="1" sel="1" val="0"/>
</file>

<file path=xl/ctrlProps/ctrlProp1126.xml><?xml version="1.0" encoding="utf-8"?>
<formControlPr xmlns="http://schemas.microsoft.com/office/spreadsheetml/2009/9/main" objectType="Drop" dropStyle="combo" dx="22" fmlaLink="$AW$11" fmlaRange="OTHER" noThreeD="1" sel="1" val="0"/>
</file>

<file path=xl/ctrlProps/ctrlProp1127.xml><?xml version="1.0" encoding="utf-8"?>
<formControlPr xmlns="http://schemas.microsoft.com/office/spreadsheetml/2009/9/main" objectType="Drop" dropStyle="combo" dx="22" fmlaLink="$AW$12" fmlaRange="OTHER" noThreeD="1" sel="1" val="0"/>
</file>

<file path=xl/ctrlProps/ctrlProp1128.xml><?xml version="1.0" encoding="utf-8"?>
<formControlPr xmlns="http://schemas.microsoft.com/office/spreadsheetml/2009/9/main" objectType="Drop" dropStyle="combo" dx="22" fmlaLink="$AW$13" fmlaRange="OTHER" noThreeD="1" sel="1" val="0"/>
</file>

<file path=xl/ctrlProps/ctrlProp1129.xml><?xml version="1.0" encoding="utf-8"?>
<formControlPr xmlns="http://schemas.microsoft.com/office/spreadsheetml/2009/9/main" objectType="Drop" dropStyle="combo" dx="22" fmlaLink="$AW$14" fmlaRange="OTHER" noThreeD="1" sel="1" val="0"/>
</file>

<file path=xl/ctrlProps/ctrlProp113.xml><?xml version="1.0" encoding="utf-8"?>
<formControlPr xmlns="http://schemas.microsoft.com/office/spreadsheetml/2009/9/main" objectType="Drop" dropStyle="combo" dx="22" fmlaLink="$L$24" fmlaRange="Cups" noThreeD="1" sel="1" val="0"/>
</file>

<file path=xl/ctrlProps/ctrlProp1130.xml><?xml version="1.0" encoding="utf-8"?>
<formControlPr xmlns="http://schemas.microsoft.com/office/spreadsheetml/2009/9/main" objectType="Drop" dropStyle="combo" dx="22" fmlaLink="$AY$5" fmlaRange="Cups" noThreeD="1" sel="1" val="0"/>
</file>

<file path=xl/ctrlProps/ctrlProp1131.xml><?xml version="1.0" encoding="utf-8"?>
<formControlPr xmlns="http://schemas.microsoft.com/office/spreadsheetml/2009/9/main" objectType="Drop" dropStyle="combo" dx="22" fmlaLink="$AY$6" fmlaRange="Cups" noThreeD="1" sel="1" val="0"/>
</file>

<file path=xl/ctrlProps/ctrlProp1132.xml><?xml version="1.0" encoding="utf-8"?>
<formControlPr xmlns="http://schemas.microsoft.com/office/spreadsheetml/2009/9/main" objectType="Drop" dropStyle="combo" dx="22" fmlaLink="$AY$7" fmlaRange="Cups" noThreeD="1" sel="1" val="0"/>
</file>

<file path=xl/ctrlProps/ctrlProp1133.xml><?xml version="1.0" encoding="utf-8"?>
<formControlPr xmlns="http://schemas.microsoft.com/office/spreadsheetml/2009/9/main" objectType="Drop" dropStyle="combo" dx="22" fmlaLink="$AY$8" fmlaRange="Cups" noThreeD="1" sel="1" val="0"/>
</file>

<file path=xl/ctrlProps/ctrlProp1134.xml><?xml version="1.0" encoding="utf-8"?>
<formControlPr xmlns="http://schemas.microsoft.com/office/spreadsheetml/2009/9/main" objectType="Drop" dropStyle="combo" dx="22" fmlaLink="$AY$9" fmlaRange="Cups" noThreeD="1" sel="1" val="0"/>
</file>

<file path=xl/ctrlProps/ctrlProp1135.xml><?xml version="1.0" encoding="utf-8"?>
<formControlPr xmlns="http://schemas.microsoft.com/office/spreadsheetml/2009/9/main" objectType="Drop" dropStyle="combo" dx="22" fmlaLink="$AY$10" fmlaRange="Cups" noThreeD="1" sel="1" val="0"/>
</file>

<file path=xl/ctrlProps/ctrlProp1136.xml><?xml version="1.0" encoding="utf-8"?>
<formControlPr xmlns="http://schemas.microsoft.com/office/spreadsheetml/2009/9/main" objectType="Drop" dropStyle="combo" dx="22" fmlaLink="$AY$11" fmlaRange="Cups" noThreeD="1" sel="1" val="0"/>
</file>

<file path=xl/ctrlProps/ctrlProp1137.xml><?xml version="1.0" encoding="utf-8"?>
<formControlPr xmlns="http://schemas.microsoft.com/office/spreadsheetml/2009/9/main" objectType="Drop" dropStyle="combo" dx="22" fmlaLink="$AY$12" fmlaRange="Cups" noThreeD="1" sel="1" val="0"/>
</file>

<file path=xl/ctrlProps/ctrlProp1138.xml><?xml version="1.0" encoding="utf-8"?>
<formControlPr xmlns="http://schemas.microsoft.com/office/spreadsheetml/2009/9/main" objectType="Drop" dropStyle="combo" dx="22" fmlaLink="$AY$13" fmlaRange="Cups" noThreeD="1" sel="1" val="0"/>
</file>

<file path=xl/ctrlProps/ctrlProp1139.xml><?xml version="1.0" encoding="utf-8"?>
<formControlPr xmlns="http://schemas.microsoft.com/office/spreadsheetml/2009/9/main" objectType="Drop" dropStyle="combo" dx="22" fmlaLink="$AY$14" fmlaRange="Cups" noThreeD="1" sel="1" val="0"/>
</file>

<file path=xl/ctrlProps/ctrlProp114.xml><?xml version="1.0" encoding="utf-8"?>
<formControlPr xmlns="http://schemas.microsoft.com/office/spreadsheetml/2009/9/main" objectType="Drop" dropStyle="combo" dx="22" fmlaLink="$L$25" fmlaRange="Cups" noThreeD="1" sel="1" val="0"/>
</file>

<file path=xl/ctrlProps/ctrlProp1140.xml><?xml version="1.0" encoding="utf-8"?>
<formControlPr xmlns="http://schemas.microsoft.com/office/spreadsheetml/2009/9/main" objectType="Radio" firstButton="1" fmlaLink="$B$10" lockText="1" noThreeD="1"/>
</file>

<file path=xl/ctrlProps/ctrlProp1141.xml><?xml version="1.0" encoding="utf-8"?>
<formControlPr xmlns="http://schemas.microsoft.com/office/spreadsheetml/2009/9/main" objectType="Radio" lockText="1" noThreeD="1"/>
</file>

<file path=xl/ctrlProps/ctrlProp1142.xml><?xml version="1.0" encoding="utf-8"?>
<formControlPr xmlns="http://schemas.microsoft.com/office/spreadsheetml/2009/9/main" objectType="Radio" lockText="1" noThreeD="1"/>
</file>

<file path=xl/ctrlProps/ctrlProp1143.xml><?xml version="1.0" encoding="utf-8"?>
<formControlPr xmlns="http://schemas.microsoft.com/office/spreadsheetml/2009/9/main" objectType="Radio" checked="Checked" lockText="1" noThreeD="1"/>
</file>

<file path=xl/ctrlProps/ctrlProp1144.xml><?xml version="1.0" encoding="utf-8"?>
<formControlPr xmlns="http://schemas.microsoft.com/office/spreadsheetml/2009/9/main" objectType="Radio" firstButton="1" fmlaLink="$B$18" lockText="1" noThreeD="1"/>
</file>

<file path=xl/ctrlProps/ctrlProp1145.xml><?xml version="1.0" encoding="utf-8"?>
<formControlPr xmlns="http://schemas.microsoft.com/office/spreadsheetml/2009/9/main" objectType="Radio" lockText="1" noThreeD="1"/>
</file>

<file path=xl/ctrlProps/ctrlProp1146.xml><?xml version="1.0" encoding="utf-8"?>
<formControlPr xmlns="http://schemas.microsoft.com/office/spreadsheetml/2009/9/main" objectType="Radio" lockText="1" noThreeD="1"/>
</file>

<file path=xl/ctrlProps/ctrlProp1147.xml><?xml version="1.0" encoding="utf-8"?>
<formControlPr xmlns="http://schemas.microsoft.com/office/spreadsheetml/2009/9/main" objectType="Radio" checked="Checked" lockText="1" noThreeD="1"/>
</file>

<file path=xl/ctrlProps/ctrlProp1148.xml><?xml version="1.0" encoding="utf-8"?>
<formControlPr xmlns="http://schemas.microsoft.com/office/spreadsheetml/2009/9/main" objectType="GBox"/>
</file>

<file path=xl/ctrlProps/ctrlProp1149.xml><?xml version="1.0" encoding="utf-8"?>
<formControlPr xmlns="http://schemas.microsoft.com/office/spreadsheetml/2009/9/main" objectType="GBox"/>
</file>

<file path=xl/ctrlProps/ctrlProp115.xml><?xml version="1.0" encoding="utf-8"?>
<formControlPr xmlns="http://schemas.microsoft.com/office/spreadsheetml/2009/9/main" objectType="Drop" dropStyle="combo" dx="22" fmlaLink="$L$26" fmlaRange="Cups" noThreeD="1" sel="1" val="0"/>
</file>

<file path=xl/ctrlProps/ctrlProp1150.xml><?xml version="1.0" encoding="utf-8"?>
<formControlPr xmlns="http://schemas.microsoft.com/office/spreadsheetml/2009/9/main" objectType="GBox" noThreeD="1"/>
</file>

<file path=xl/ctrlProps/ctrlProp1151.xml><?xml version="1.0" encoding="utf-8"?>
<formControlPr xmlns="http://schemas.microsoft.com/office/spreadsheetml/2009/9/main" objectType="Radio" firstButton="1" fmlaLink="$B$28" lockText="1" noThreeD="1"/>
</file>

<file path=xl/ctrlProps/ctrlProp1152.xml><?xml version="1.0" encoding="utf-8"?>
<formControlPr xmlns="http://schemas.microsoft.com/office/spreadsheetml/2009/9/main" objectType="Radio" lockText="1" noThreeD="1"/>
</file>

<file path=xl/ctrlProps/ctrlProp1153.xml><?xml version="1.0" encoding="utf-8"?>
<formControlPr xmlns="http://schemas.microsoft.com/office/spreadsheetml/2009/9/main" objectType="Radio" lockText="1" noThreeD="1"/>
</file>

<file path=xl/ctrlProps/ctrlProp1154.xml><?xml version="1.0" encoding="utf-8"?>
<formControlPr xmlns="http://schemas.microsoft.com/office/spreadsheetml/2009/9/main" objectType="Radio" checked="Checked" lockText="1" noThreeD="1"/>
</file>

<file path=xl/ctrlProps/ctrlProp1155.xml><?xml version="1.0" encoding="utf-8"?>
<formControlPr xmlns="http://schemas.microsoft.com/office/spreadsheetml/2009/9/main" objectType="Radio" firstButton="1" fmlaLink="$B$36" lockText="1" noThreeD="1"/>
</file>

<file path=xl/ctrlProps/ctrlProp1156.xml><?xml version="1.0" encoding="utf-8"?>
<formControlPr xmlns="http://schemas.microsoft.com/office/spreadsheetml/2009/9/main" objectType="Radio" lockText="1" noThreeD="1"/>
</file>

<file path=xl/ctrlProps/ctrlProp1157.xml><?xml version="1.0" encoding="utf-8"?>
<formControlPr xmlns="http://schemas.microsoft.com/office/spreadsheetml/2009/9/main" objectType="Radio" lockText="1" noThreeD="1"/>
</file>

<file path=xl/ctrlProps/ctrlProp1158.xml><?xml version="1.0" encoding="utf-8"?>
<formControlPr xmlns="http://schemas.microsoft.com/office/spreadsheetml/2009/9/main" objectType="Radio" checked="Checked" lockText="1" noThreeD="1"/>
</file>

<file path=xl/ctrlProps/ctrlProp1159.xml><?xml version="1.0" encoding="utf-8"?>
<formControlPr xmlns="http://schemas.microsoft.com/office/spreadsheetml/2009/9/main" objectType="GBox" noThreeD="1"/>
</file>

<file path=xl/ctrlProps/ctrlProp116.xml><?xml version="1.0" encoding="utf-8"?>
<formControlPr xmlns="http://schemas.microsoft.com/office/spreadsheetml/2009/9/main" objectType="Drop" dropStyle="combo" dx="22" fmlaLink="$L$27" fmlaRange="Cups" noThreeD="1" sel="1" val="0"/>
</file>

<file path=xl/ctrlProps/ctrlProp1160.xml><?xml version="1.0" encoding="utf-8"?>
<formControlPr xmlns="http://schemas.microsoft.com/office/spreadsheetml/2009/9/main" objectType="Radio" firstButton="1" fmlaLink="$B$44" lockText="1" noThreeD="1"/>
</file>

<file path=xl/ctrlProps/ctrlProp1161.xml><?xml version="1.0" encoding="utf-8"?>
<formControlPr xmlns="http://schemas.microsoft.com/office/spreadsheetml/2009/9/main" objectType="Radio" lockText="1" noThreeD="1"/>
</file>

<file path=xl/ctrlProps/ctrlProp1162.xml><?xml version="1.0" encoding="utf-8"?>
<formControlPr xmlns="http://schemas.microsoft.com/office/spreadsheetml/2009/9/main" objectType="Radio" lockText="1" noThreeD="1"/>
</file>

<file path=xl/ctrlProps/ctrlProp1163.xml><?xml version="1.0" encoding="utf-8"?>
<formControlPr xmlns="http://schemas.microsoft.com/office/spreadsheetml/2009/9/main" objectType="Radio" checked="Checked" lockText="1" noThreeD="1"/>
</file>

<file path=xl/ctrlProps/ctrlProp1164.xml><?xml version="1.0" encoding="utf-8"?>
<formControlPr xmlns="http://schemas.microsoft.com/office/spreadsheetml/2009/9/main" objectType="GBox" noThreeD="1"/>
</file>

<file path=xl/ctrlProps/ctrlProp1165.xml><?xml version="1.0" encoding="utf-8"?>
<formControlPr xmlns="http://schemas.microsoft.com/office/spreadsheetml/2009/9/main" objectType="Radio" firstButton="1" fmlaLink="$B$52" lockText="1" noThreeD="1"/>
</file>

<file path=xl/ctrlProps/ctrlProp1166.xml><?xml version="1.0" encoding="utf-8"?>
<formControlPr xmlns="http://schemas.microsoft.com/office/spreadsheetml/2009/9/main" objectType="Radio" lockText="1" noThreeD="1"/>
</file>

<file path=xl/ctrlProps/ctrlProp1167.xml><?xml version="1.0" encoding="utf-8"?>
<formControlPr xmlns="http://schemas.microsoft.com/office/spreadsheetml/2009/9/main" objectType="Radio" lockText="1" noThreeD="1"/>
</file>

<file path=xl/ctrlProps/ctrlProp1168.xml><?xml version="1.0" encoding="utf-8"?>
<formControlPr xmlns="http://schemas.microsoft.com/office/spreadsheetml/2009/9/main" objectType="Radio" checked="Checked" lockText="1" noThreeD="1"/>
</file>

<file path=xl/ctrlProps/ctrlProp1169.xml><?xml version="1.0" encoding="utf-8"?>
<formControlPr xmlns="http://schemas.microsoft.com/office/spreadsheetml/2009/9/main" objectType="GBox" noThreeD="1"/>
</file>

<file path=xl/ctrlProps/ctrlProp117.xml><?xml version="1.0" encoding="utf-8"?>
<formControlPr xmlns="http://schemas.microsoft.com/office/spreadsheetml/2009/9/main" objectType="Drop" dropStyle="combo" dx="22" fmlaLink="$L$28" fmlaRange="Cups" noThreeD="1" sel="1" val="0"/>
</file>

<file path=xl/ctrlProps/ctrlProp1170.xml><?xml version="1.0" encoding="utf-8"?>
<formControlPr xmlns="http://schemas.microsoft.com/office/spreadsheetml/2009/9/main" objectType="Radio" firstButton="1" fmlaLink="$B$60" lockText="1" noThreeD="1"/>
</file>

<file path=xl/ctrlProps/ctrlProp1171.xml><?xml version="1.0" encoding="utf-8"?>
<formControlPr xmlns="http://schemas.microsoft.com/office/spreadsheetml/2009/9/main" objectType="Radio" lockText="1" noThreeD="1"/>
</file>

<file path=xl/ctrlProps/ctrlProp1172.xml><?xml version="1.0" encoding="utf-8"?>
<formControlPr xmlns="http://schemas.microsoft.com/office/spreadsheetml/2009/9/main" objectType="Radio" lockText="1" noThreeD="1"/>
</file>

<file path=xl/ctrlProps/ctrlProp1173.xml><?xml version="1.0" encoding="utf-8"?>
<formControlPr xmlns="http://schemas.microsoft.com/office/spreadsheetml/2009/9/main" objectType="Radio" checked="Checked" lockText="1" noThreeD="1"/>
</file>

<file path=xl/ctrlProps/ctrlProp1174.xml><?xml version="1.0" encoding="utf-8"?>
<formControlPr xmlns="http://schemas.microsoft.com/office/spreadsheetml/2009/9/main" objectType="GBox" noThreeD="1"/>
</file>

<file path=xl/ctrlProps/ctrlProp1175.xml><?xml version="1.0" encoding="utf-8"?>
<formControlPr xmlns="http://schemas.microsoft.com/office/spreadsheetml/2009/9/main" objectType="Drop" dropStyle="combo" dx="22" fmlaLink="$AK$8" fmlaRange="SIZES" noThreeD="1" sel="1" val="0"/>
</file>

<file path=xl/ctrlProps/ctrlProp1176.xml><?xml version="1.0" encoding="utf-8"?>
<formControlPr xmlns="http://schemas.microsoft.com/office/spreadsheetml/2009/9/main" objectType="Drop" dropStyle="combo" dx="22" fmlaLink="$AK$9" fmlaRange="SIZES" noThreeD="1" sel="1" val="0"/>
</file>

<file path=xl/ctrlProps/ctrlProp1177.xml><?xml version="1.0" encoding="utf-8"?>
<formControlPr xmlns="http://schemas.microsoft.com/office/spreadsheetml/2009/9/main" objectType="Drop" dropStyle="combo" dx="22" fmlaLink="$AS$8" fmlaRange="SIZES" noThreeD="1" sel="1" val="0"/>
</file>

<file path=xl/ctrlProps/ctrlProp1178.xml><?xml version="1.0" encoding="utf-8"?>
<formControlPr xmlns="http://schemas.microsoft.com/office/spreadsheetml/2009/9/main" objectType="Drop" dropStyle="combo" dx="22" fmlaLink="$AS$9" fmlaRange="SIZES" noThreeD="1" sel="1" val="0"/>
</file>

<file path=xl/ctrlProps/ctrlProp1179.xml><?xml version="1.0" encoding="utf-8"?>
<formControlPr xmlns="http://schemas.microsoft.com/office/spreadsheetml/2009/9/main" objectType="Drop" dropStyle="combo" dx="22" fmlaLink="$AS$10" fmlaRange="SIZES" noThreeD="1" sel="1" val="0"/>
</file>

<file path=xl/ctrlProps/ctrlProp118.xml><?xml version="1.0" encoding="utf-8"?>
<formControlPr xmlns="http://schemas.microsoft.com/office/spreadsheetml/2009/9/main" objectType="Drop" dropStyle="combo" dx="22" fmlaLink="$L$29" fmlaRange="Cups" noThreeD="1" sel="1" val="0"/>
</file>

<file path=xl/ctrlProps/ctrlProp1180.xml><?xml version="1.0" encoding="utf-8"?>
<formControlPr xmlns="http://schemas.microsoft.com/office/spreadsheetml/2009/9/main" objectType="Drop" dropStyle="combo" dx="22" fmlaLink="$AS$11" fmlaRange="SIZES" noThreeD="1" sel="1" val="0"/>
</file>

<file path=xl/ctrlProps/ctrlProp1181.xml><?xml version="1.0" encoding="utf-8"?>
<formControlPr xmlns="http://schemas.microsoft.com/office/spreadsheetml/2009/9/main" objectType="Drop" dropStyle="combo" dx="22" fmlaLink="$AS$12" fmlaRange="SIZES" noThreeD="1" sel="1" val="0"/>
</file>

<file path=xl/ctrlProps/ctrlProp1182.xml><?xml version="1.0" encoding="utf-8"?>
<formControlPr xmlns="http://schemas.microsoft.com/office/spreadsheetml/2009/9/main" objectType="GBox" noThreeD="1"/>
</file>

<file path=xl/ctrlProps/ctrlProp1183.xml><?xml version="1.0" encoding="utf-8"?>
<formControlPr xmlns="http://schemas.microsoft.com/office/spreadsheetml/2009/9/main" objectType="Radio" firstButton="1" fmlaLink="$H$10" lockText="1" noThreeD="1"/>
</file>

<file path=xl/ctrlProps/ctrlProp1184.xml><?xml version="1.0" encoding="utf-8"?>
<formControlPr xmlns="http://schemas.microsoft.com/office/spreadsheetml/2009/9/main" objectType="Radio" lockText="1" noThreeD="1"/>
</file>

<file path=xl/ctrlProps/ctrlProp1185.xml><?xml version="1.0" encoding="utf-8"?>
<formControlPr xmlns="http://schemas.microsoft.com/office/spreadsheetml/2009/9/main" objectType="Radio" lockText="1" noThreeD="1"/>
</file>

<file path=xl/ctrlProps/ctrlProp1186.xml><?xml version="1.0" encoding="utf-8"?>
<formControlPr xmlns="http://schemas.microsoft.com/office/spreadsheetml/2009/9/main" objectType="Radio" checked="Checked" lockText="1" noThreeD="1"/>
</file>

<file path=xl/ctrlProps/ctrlProp1187.xml><?xml version="1.0" encoding="utf-8"?>
<formControlPr xmlns="http://schemas.microsoft.com/office/spreadsheetml/2009/9/main" objectType="GBox" noThreeD="1"/>
</file>

<file path=xl/ctrlProps/ctrlProp1188.xml><?xml version="1.0" encoding="utf-8"?>
<formControlPr xmlns="http://schemas.microsoft.com/office/spreadsheetml/2009/9/main" objectType="Radio" firstButton="1" fmlaLink="$H$36" lockText="1" noThreeD="1"/>
</file>

<file path=xl/ctrlProps/ctrlProp1189.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Drop" dropStyle="combo" dx="22" fmlaLink="$L$30" fmlaRange="Cups" noThreeD="1" sel="1" val="0"/>
</file>

<file path=xl/ctrlProps/ctrlProp1190.xml><?xml version="1.0" encoding="utf-8"?>
<formControlPr xmlns="http://schemas.microsoft.com/office/spreadsheetml/2009/9/main" objectType="Radio" lockText="1" noThreeD="1"/>
</file>

<file path=xl/ctrlProps/ctrlProp1191.xml><?xml version="1.0" encoding="utf-8"?>
<formControlPr xmlns="http://schemas.microsoft.com/office/spreadsheetml/2009/9/main" objectType="Radio" checked="Checked"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fmlaLink="$K$77"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fmlaLink="$K$78"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fmlaLink="$K$79"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fmlaLink="$K$80" lockText="1" noThreeD="1"/>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00.xml><?xml version="1.0" encoding="utf-8"?>
<formControlPr xmlns="http://schemas.microsoft.com/office/spreadsheetml/2009/9/main" objectType="CheckBox" fmlaLink="$K$83" lockText="1" noThreeD="1"/>
</file>

<file path=xl/ctrlProps/ctrlProp1201.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Drop" dropStyle="combo" dx="22" fmlaLink="$L$32" fmlaRange="Cups" noThreeD="1" sel="1" val="0"/>
</file>

<file path=xl/ctrlProps/ctrlProp122.xml><?xml version="1.0" encoding="utf-8"?>
<formControlPr xmlns="http://schemas.microsoft.com/office/spreadsheetml/2009/9/main" objectType="Drop" dropStyle="combo" dx="22" fmlaLink="$L$33"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4.xml><?xml version="1.0" encoding="utf-8"?>
<formControlPr xmlns="http://schemas.microsoft.com/office/spreadsheetml/2009/9/main" objectType="Drop" dropStyle="combo" dx="22" fmlaLink="$L$35"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6.xml><?xml version="1.0" encoding="utf-8"?>
<formControlPr xmlns="http://schemas.microsoft.com/office/spreadsheetml/2009/9/main" objectType="Drop" dropStyle="combo" dx="22" fmlaLink="$L$37" fmlaRange="Cups" noThreeD="1" sel="1" val="0"/>
</file>

<file path=xl/ctrlProps/ctrlProp127.xml><?xml version="1.0" encoding="utf-8"?>
<formControlPr xmlns="http://schemas.microsoft.com/office/spreadsheetml/2009/9/main" objectType="Drop" dropStyle="combo" dx="22" fmlaLink="$L$38" fmlaRange="Cups" noThreeD="1" sel="1" val="0"/>
</file>

<file path=xl/ctrlProps/ctrlProp128.xml><?xml version="1.0" encoding="utf-8"?>
<formControlPr xmlns="http://schemas.microsoft.com/office/spreadsheetml/2009/9/main" objectType="Drop" dropStyle="combo" dx="22" fmlaLink="$L$39" fmlaRange="Cups" noThreeD="1" sel="1" val="0"/>
</file>

<file path=xl/ctrlProps/ctrlProp129.xml><?xml version="1.0" encoding="utf-8"?>
<formControlPr xmlns="http://schemas.microsoft.com/office/spreadsheetml/2009/9/main" objectType="Drop" dropStyle="combo" dx="22" fmlaLink="$L$40" fmlaRange="Cups" noThreeD="1" sel="1" val="0"/>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1.xml><?xml version="1.0" encoding="utf-8"?>
<formControlPr xmlns="http://schemas.microsoft.com/office/spreadsheetml/2009/9/main" objectType="Drop" dropStyle="combo" dx="22" fmlaLink="$L$42" fmlaRange="Cups" noThreeD="1" sel="1" val="0"/>
</file>

<file path=xl/ctrlProps/ctrlProp132.xml><?xml version="1.0" encoding="utf-8"?>
<formControlPr xmlns="http://schemas.microsoft.com/office/spreadsheetml/2009/9/main" objectType="Drop" dropStyle="combo" dx="22" fmlaLink="$L$43" fmlaRange="Cups" noThreeD="1" sel="1" val="0"/>
</file>

<file path=xl/ctrlProps/ctrlProp133.xml><?xml version="1.0" encoding="utf-8"?>
<formControlPr xmlns="http://schemas.microsoft.com/office/spreadsheetml/2009/9/main" objectType="Drop" dropStyle="combo" dx="22" fmlaLink="$L$44" fmlaRange="Cups" noThreeD="1" sel="1" val="0"/>
</file>

<file path=xl/ctrlProps/ctrlProp134.xml><?xml version="1.0" encoding="utf-8"?>
<formControlPr xmlns="http://schemas.microsoft.com/office/spreadsheetml/2009/9/main" objectType="Drop" dropStyle="combo" dx="22" fmlaLink="$L$45"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6.xml><?xml version="1.0" encoding="utf-8"?>
<formControlPr xmlns="http://schemas.microsoft.com/office/spreadsheetml/2009/9/main" objectType="Drop" dropStyle="combo" dx="22" fmlaLink="$L$47"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8.xml><?xml version="1.0" encoding="utf-8"?>
<formControlPr xmlns="http://schemas.microsoft.com/office/spreadsheetml/2009/9/main" objectType="Drop" dropStyle="combo" dx="22" fmlaLink="$L$49"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2.xml><?xml version="1.0" encoding="utf-8"?>
<formControlPr xmlns="http://schemas.microsoft.com/office/spreadsheetml/2009/9/main" objectType="Drop" dropStyle="combo" dx="22" fmlaLink="$L$53" fmlaRange="Cups" noThreeD="1" sel="1" val="0"/>
</file>

<file path=xl/ctrlProps/ctrlProp143.xml><?xml version="1.0" encoding="utf-8"?>
<formControlPr xmlns="http://schemas.microsoft.com/office/spreadsheetml/2009/9/main" objectType="Drop" dropStyle="combo" dx="22" fmlaLink="$L$54" fmlaRange="Cups" noThreeD="1" sel="1" val="0"/>
</file>

<file path=xl/ctrlProps/ctrlProp144.xml><?xml version="1.0" encoding="utf-8"?>
<formControlPr xmlns="http://schemas.microsoft.com/office/spreadsheetml/2009/9/main" objectType="Drop" dropStyle="combo" dx="22" fmlaLink="$L$55" fmlaRange="Cups" noThreeD="1" sel="1" val="0"/>
</file>

<file path=xl/ctrlProps/ctrlProp145.xml><?xml version="1.0" encoding="utf-8"?>
<formControlPr xmlns="http://schemas.microsoft.com/office/spreadsheetml/2009/9/main" objectType="Drop" dropStyle="combo" dx="22" fmlaLink="$L$56" fmlaRange="Cups" noThreeD="1" sel="1" val="0"/>
</file>

<file path=xl/ctrlProps/ctrlProp146.xml><?xml version="1.0" encoding="utf-8"?>
<formControlPr xmlns="http://schemas.microsoft.com/office/spreadsheetml/2009/9/main" objectType="Drop" dropStyle="combo" dx="22" fmlaLink="$L$57" fmlaRange="Cups" noThreeD="1" sel="1" val="0"/>
</file>

<file path=xl/ctrlProps/ctrlProp147.xml><?xml version="1.0" encoding="utf-8"?>
<formControlPr xmlns="http://schemas.microsoft.com/office/spreadsheetml/2009/9/main" objectType="Drop" dropStyle="combo" dx="22" fmlaLink="$L$58" fmlaRange="Cups" noThreeD="1" sel="1" val="0"/>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X$5" lockText="1"/>
</file>

<file path=xl/ctrlProps/ctrlProp744.xml><?xml version="1.0" encoding="utf-8"?>
<formControlPr xmlns="http://schemas.microsoft.com/office/spreadsheetml/2009/9/main" objectType="CheckBox" fmlaLink="$X$6" lockText="1"/>
</file>

<file path=xl/ctrlProps/ctrlProp745.xml><?xml version="1.0" encoding="utf-8"?>
<formControlPr xmlns="http://schemas.microsoft.com/office/spreadsheetml/2009/9/main" objectType="CheckBox" fmlaLink="$X$7" lockText="1"/>
</file>

<file path=xl/ctrlProps/ctrlProp746.xml><?xml version="1.0" encoding="utf-8"?>
<formControlPr xmlns="http://schemas.microsoft.com/office/spreadsheetml/2009/9/main" objectType="CheckBox" fmlaLink="$X$8" lockText="1"/>
</file>

<file path=xl/ctrlProps/ctrlProp747.xml><?xml version="1.0" encoding="utf-8"?>
<formControlPr xmlns="http://schemas.microsoft.com/office/spreadsheetml/2009/9/main" objectType="CheckBox" fmlaLink="$X$9" lockText="1"/>
</file>

<file path=xl/ctrlProps/ctrlProp748.xml><?xml version="1.0" encoding="utf-8"?>
<formControlPr xmlns="http://schemas.microsoft.com/office/spreadsheetml/2009/9/main" objectType="Drop" dropStyle="combo" dx="22" fmlaLink="$AC$10" fmlaRange="GREEN" noThreeD="1" sel="1" val="0"/>
</file>

<file path=xl/ctrlProps/ctrlProp749.xml><?xml version="1.0" encoding="utf-8"?>
<formControlPr xmlns="http://schemas.microsoft.com/office/spreadsheetml/2009/9/main" objectType="Drop" dropStyle="combo" dx="22" fmlaLink="$AC$11" fmlaRange="GREEN" noThreeD="1" sel="1" val="0"/>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Drop" dropStyle="combo" dx="22" fmlaLink="$AC$12" fmlaRange="GREEN" noThreeD="1" sel="1" val="0"/>
</file>

<file path=xl/ctrlProps/ctrlProp751.xml><?xml version="1.0" encoding="utf-8"?>
<formControlPr xmlns="http://schemas.microsoft.com/office/spreadsheetml/2009/9/main" objectType="Drop" dropStyle="combo" dx="22" fmlaLink="$AC$13" fmlaRange="GREEN" noThreeD="1" sel="1" val="0"/>
</file>

<file path=xl/ctrlProps/ctrlProp752.xml><?xml version="1.0" encoding="utf-8"?>
<formControlPr xmlns="http://schemas.microsoft.com/office/spreadsheetml/2009/9/main" objectType="Drop" dropStyle="combo" dx="22" fmlaLink="$AC$14" fmlaRange="GREEN" noThreeD="1" sel="1" val="0"/>
</file>

<file path=xl/ctrlProps/ctrlProp753.xml><?xml version="1.0" encoding="utf-8"?>
<formControlPr xmlns="http://schemas.microsoft.com/office/spreadsheetml/2009/9/main" objectType="Drop" dropStyle="combo" dx="22" fmlaLink="$AC$15" fmlaRange="GREEN" noThreeD="1" sel="1" val="0"/>
</file>

<file path=xl/ctrlProps/ctrlProp754.xml><?xml version="1.0" encoding="utf-8"?>
<formControlPr xmlns="http://schemas.microsoft.com/office/spreadsheetml/2009/9/main" objectType="Drop" dropStyle="combo" dx="22" fmlaLink="$AC$16" fmlaRange="GREEN" noThreeD="1" sel="1" val="0"/>
</file>

<file path=xl/ctrlProps/ctrlProp755.xml><?xml version="1.0" encoding="utf-8"?>
<formControlPr xmlns="http://schemas.microsoft.com/office/spreadsheetml/2009/9/main" objectType="Drop" dropStyle="combo" dx="22" fmlaLink="$AC$17" fmlaRange="GREEN" noThreeD="1" sel="1" val="0"/>
</file>

<file path=xl/ctrlProps/ctrlProp756.xml><?xml version="1.0" encoding="utf-8"?>
<formControlPr xmlns="http://schemas.microsoft.com/office/spreadsheetml/2009/9/main" objectType="Drop" dropStyle="combo" dx="22" fmlaLink="$AC$19" fmlaRange="GREEN" noThreeD="1" sel="1" val="0"/>
</file>

<file path=xl/ctrlProps/ctrlProp757.xml><?xml version="1.0" encoding="utf-8"?>
<formControlPr xmlns="http://schemas.microsoft.com/office/spreadsheetml/2009/9/main" objectType="Drop" dropStyle="combo" dx="22" fmlaLink="$AF$10" fmlaRange="Cups" noThreeD="1" sel="1" val="0"/>
</file>

<file path=xl/ctrlProps/ctrlProp758.xml><?xml version="1.0" encoding="utf-8"?>
<formControlPr xmlns="http://schemas.microsoft.com/office/spreadsheetml/2009/9/main" objectType="Drop" dropStyle="combo" dx="22" fmlaLink="$AF$11" fmlaRange="Cups" noThreeD="1" sel="1" val="0"/>
</file>

<file path=xl/ctrlProps/ctrlProp759.xml><?xml version="1.0" encoding="utf-8"?>
<formControlPr xmlns="http://schemas.microsoft.com/office/spreadsheetml/2009/9/main" objectType="Drop" dropStyle="combo" dx="22" fmlaLink="$AF$12" fmlaRange="Cups" noThreeD="1" sel="1" val="0"/>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Drop" dropStyle="combo" dx="22" fmlaLink="$AF$13" fmlaRange="Cups" noThreeD="1" sel="1" val="0"/>
</file>

<file path=xl/ctrlProps/ctrlProp761.xml><?xml version="1.0" encoding="utf-8"?>
<formControlPr xmlns="http://schemas.microsoft.com/office/spreadsheetml/2009/9/main" objectType="Drop" dropStyle="combo" dx="22" fmlaLink="$AF$14" fmlaRange="Cups" noThreeD="1" sel="1" val="0"/>
</file>

<file path=xl/ctrlProps/ctrlProp762.xml><?xml version="1.0" encoding="utf-8"?>
<formControlPr xmlns="http://schemas.microsoft.com/office/spreadsheetml/2009/9/main" objectType="Drop" dropStyle="combo" dx="22" fmlaLink="$AF$15" fmlaRange="Cups" noThreeD="1" sel="1" val="0"/>
</file>

<file path=xl/ctrlProps/ctrlProp763.xml><?xml version="1.0" encoding="utf-8"?>
<formControlPr xmlns="http://schemas.microsoft.com/office/spreadsheetml/2009/9/main" objectType="Drop" dropStyle="combo" dx="22" fmlaLink="$AF$16" fmlaRange="Cups" noThreeD="1" sel="1" val="0"/>
</file>

<file path=xl/ctrlProps/ctrlProp764.xml><?xml version="1.0" encoding="utf-8"?>
<formControlPr xmlns="http://schemas.microsoft.com/office/spreadsheetml/2009/9/main" objectType="Drop" dropStyle="combo" dx="22" fmlaLink="$AF$17" fmlaRange="Cups" noThreeD="1" sel="1" val="0"/>
</file>

<file path=xl/ctrlProps/ctrlProp765.xml><?xml version="1.0" encoding="utf-8"?>
<formControlPr xmlns="http://schemas.microsoft.com/office/spreadsheetml/2009/9/main" objectType="Drop" dropStyle="combo" dx="22" fmlaLink="$AF$18" fmlaRange="Cups" noThreeD="1" sel="1" val="0"/>
</file>

<file path=xl/ctrlProps/ctrlProp766.xml><?xml version="1.0" encoding="utf-8"?>
<formControlPr xmlns="http://schemas.microsoft.com/office/spreadsheetml/2009/9/main" objectType="Drop" dropStyle="combo" dx="22" fmlaLink="$AF$19" fmlaRange="Cups" noThreeD="1" sel="1" val="0"/>
</file>

<file path=xl/ctrlProps/ctrlProp767.xml><?xml version="1.0" encoding="utf-8"?>
<formControlPr xmlns="http://schemas.microsoft.com/office/spreadsheetml/2009/9/main" objectType="Drop" dropStyle="combo" dx="22" fmlaLink="$AI$10" fmlaRange="RED" noThreeD="1" sel="1" val="0"/>
</file>

<file path=xl/ctrlProps/ctrlProp768.xml><?xml version="1.0" encoding="utf-8"?>
<formControlPr xmlns="http://schemas.microsoft.com/office/spreadsheetml/2009/9/main" objectType="Drop" dropStyle="combo" dx="22" fmlaLink="$AI$11" fmlaRange="RED" noThreeD="1" sel="1" val="0"/>
</file>

<file path=xl/ctrlProps/ctrlProp769.xml><?xml version="1.0" encoding="utf-8"?>
<formControlPr xmlns="http://schemas.microsoft.com/office/spreadsheetml/2009/9/main" objectType="Drop" dropStyle="combo" dx="22" fmlaLink="$AI$12" fmlaRange="RED"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I$13" fmlaRange="RED" noThreeD="1" sel="1" val="0"/>
</file>

<file path=xl/ctrlProps/ctrlProp771.xml><?xml version="1.0" encoding="utf-8"?>
<formControlPr xmlns="http://schemas.microsoft.com/office/spreadsheetml/2009/9/main" objectType="Drop" dropStyle="combo" dx="22" fmlaLink="$AI$14" fmlaRange="RED" noThreeD="1" sel="1" val="0"/>
</file>

<file path=xl/ctrlProps/ctrlProp772.xml><?xml version="1.0" encoding="utf-8"?>
<formControlPr xmlns="http://schemas.microsoft.com/office/spreadsheetml/2009/9/main" objectType="Drop" dropStyle="combo" dx="22" fmlaLink="$AI$15" fmlaRange="RED" noThreeD="1" sel="1" val="0"/>
</file>

<file path=xl/ctrlProps/ctrlProp773.xml><?xml version="1.0" encoding="utf-8"?>
<formControlPr xmlns="http://schemas.microsoft.com/office/spreadsheetml/2009/9/main" objectType="Drop" dropStyle="combo" dx="22" fmlaLink="$AI$16" fmlaRange="RED" noThreeD="1" sel="1" val="0"/>
</file>

<file path=xl/ctrlProps/ctrlProp774.xml><?xml version="1.0" encoding="utf-8"?>
<formControlPr xmlns="http://schemas.microsoft.com/office/spreadsheetml/2009/9/main" objectType="Drop" dropStyle="combo" dx="22" fmlaLink="$AI$17" fmlaRange="RED" noThreeD="1" sel="1" val="0"/>
</file>

<file path=xl/ctrlProps/ctrlProp775.xml><?xml version="1.0" encoding="utf-8"?>
<formControlPr xmlns="http://schemas.microsoft.com/office/spreadsheetml/2009/9/main" objectType="Drop" dropStyle="combo" dx="22" fmlaLink="$AI$18" fmlaRange="RED" noThreeD="1" sel="1" val="0"/>
</file>

<file path=xl/ctrlProps/ctrlProp776.xml><?xml version="1.0" encoding="utf-8"?>
<formControlPr xmlns="http://schemas.microsoft.com/office/spreadsheetml/2009/9/main" objectType="Drop" dropStyle="combo" dx="22" fmlaLink="$AI$19" fmlaRange="RED" noThreeD="1" sel="1" val="0"/>
</file>

<file path=xl/ctrlProps/ctrlProp777.xml><?xml version="1.0" encoding="utf-8"?>
<formControlPr xmlns="http://schemas.microsoft.com/office/spreadsheetml/2009/9/main" objectType="Drop" dropStyle="combo" dx="22" fmlaLink="$AL$10" fmlaRange="Cups" noThreeD="1" sel="1" val="0"/>
</file>

<file path=xl/ctrlProps/ctrlProp778.xml><?xml version="1.0" encoding="utf-8"?>
<formControlPr xmlns="http://schemas.microsoft.com/office/spreadsheetml/2009/9/main" objectType="Drop" dropStyle="combo" dx="22" fmlaLink="$AL$11" fmlaRange="Cups" noThreeD="1" sel="1" val="0"/>
</file>

<file path=xl/ctrlProps/ctrlProp779.xml><?xml version="1.0" encoding="utf-8"?>
<formControlPr xmlns="http://schemas.microsoft.com/office/spreadsheetml/2009/9/main" objectType="Drop" dropStyle="combo" dx="22" fmlaLink="$AL$12"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L$13" fmlaRange="Cups" noThreeD="1" sel="1" val="0"/>
</file>

<file path=xl/ctrlProps/ctrlProp781.xml><?xml version="1.0" encoding="utf-8"?>
<formControlPr xmlns="http://schemas.microsoft.com/office/spreadsheetml/2009/9/main" objectType="Drop" dropStyle="combo" dx="22" fmlaLink="$AL$14" fmlaRange="Cups" noThreeD="1" sel="1" val="0"/>
</file>

<file path=xl/ctrlProps/ctrlProp782.xml><?xml version="1.0" encoding="utf-8"?>
<formControlPr xmlns="http://schemas.microsoft.com/office/spreadsheetml/2009/9/main" objectType="Drop" dropStyle="combo" dx="22" fmlaLink="$AL$15" fmlaRange="Cups" noThreeD="1" sel="1" val="0"/>
</file>

<file path=xl/ctrlProps/ctrlProp783.xml><?xml version="1.0" encoding="utf-8"?>
<formControlPr xmlns="http://schemas.microsoft.com/office/spreadsheetml/2009/9/main" objectType="Drop" dropStyle="combo" dx="22" fmlaLink="$AL$16" fmlaRange="Cups" noThreeD="1" sel="1" val="0"/>
</file>

<file path=xl/ctrlProps/ctrlProp784.xml><?xml version="1.0" encoding="utf-8"?>
<formControlPr xmlns="http://schemas.microsoft.com/office/spreadsheetml/2009/9/main" objectType="Drop" dropStyle="combo" dx="22" fmlaLink="$AL$17" fmlaRange="Cups" noThreeD="1" sel="1" val="0"/>
</file>

<file path=xl/ctrlProps/ctrlProp785.xml><?xml version="1.0" encoding="utf-8"?>
<formControlPr xmlns="http://schemas.microsoft.com/office/spreadsheetml/2009/9/main" objectType="Drop" dropStyle="combo" dx="22" fmlaLink="$AL$18" fmlaRange="Cups" noThreeD="1" sel="1" val="0"/>
</file>

<file path=xl/ctrlProps/ctrlProp786.xml><?xml version="1.0" encoding="utf-8"?>
<formControlPr xmlns="http://schemas.microsoft.com/office/spreadsheetml/2009/9/main" objectType="Drop" dropStyle="combo" dx="22" fmlaLink="$AL$19" fmlaRange="Cups" noThreeD="1" sel="1" val="0"/>
</file>

<file path=xl/ctrlProps/ctrlProp787.xml><?xml version="1.0" encoding="utf-8"?>
<formControlPr xmlns="http://schemas.microsoft.com/office/spreadsheetml/2009/9/main" objectType="Drop" dropStyle="combo" dx="22" fmlaLink="$AO$10" fmlaRange="BEANS" noThreeD="1" sel="1" val="0"/>
</file>

<file path=xl/ctrlProps/ctrlProp788.xml><?xml version="1.0" encoding="utf-8"?>
<formControlPr xmlns="http://schemas.microsoft.com/office/spreadsheetml/2009/9/main" objectType="Drop" dropStyle="combo" dx="22" fmlaLink="$AO$11" fmlaRange="BEANS" noThreeD="1" sel="1" val="0"/>
</file>

<file path=xl/ctrlProps/ctrlProp789.xml><?xml version="1.0" encoding="utf-8"?>
<formControlPr xmlns="http://schemas.microsoft.com/office/spreadsheetml/2009/9/main" objectType="Drop" dropStyle="combo" dx="22" fmlaLink="$AO$12" fmlaRange="BEANS"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O$13" fmlaRange="BEANS" noThreeD="1" sel="1" val="0"/>
</file>

<file path=xl/ctrlProps/ctrlProp791.xml><?xml version="1.0" encoding="utf-8"?>
<formControlPr xmlns="http://schemas.microsoft.com/office/spreadsheetml/2009/9/main" objectType="Drop" dropStyle="combo" dx="22" fmlaLink="$AO$14" fmlaRange="BEANS" noThreeD="1" sel="1" val="0"/>
</file>

<file path=xl/ctrlProps/ctrlProp792.xml><?xml version="1.0" encoding="utf-8"?>
<formControlPr xmlns="http://schemas.microsoft.com/office/spreadsheetml/2009/9/main" objectType="Drop" dropStyle="combo" dx="22" fmlaLink="$AO$15" fmlaRange="BEANS" noThreeD="1" sel="1" val="0"/>
</file>

<file path=xl/ctrlProps/ctrlProp793.xml><?xml version="1.0" encoding="utf-8"?>
<formControlPr xmlns="http://schemas.microsoft.com/office/spreadsheetml/2009/9/main" objectType="Drop" dropStyle="combo" dx="22" fmlaLink="$AO$16" fmlaRange="BEANS" noThreeD="1" sel="1" val="0"/>
</file>

<file path=xl/ctrlProps/ctrlProp794.xml><?xml version="1.0" encoding="utf-8"?>
<formControlPr xmlns="http://schemas.microsoft.com/office/spreadsheetml/2009/9/main" objectType="Drop" dropStyle="combo" dx="22" fmlaLink="$AO$17" fmlaRange="BEANS" noThreeD="1" sel="1" val="0"/>
</file>

<file path=xl/ctrlProps/ctrlProp795.xml><?xml version="1.0" encoding="utf-8"?>
<formControlPr xmlns="http://schemas.microsoft.com/office/spreadsheetml/2009/9/main" objectType="Drop" dropStyle="combo" dx="22" fmlaLink="$AO$18" fmlaRange="BEANS" noThreeD="1" sel="1" val="0"/>
</file>

<file path=xl/ctrlProps/ctrlProp796.xml><?xml version="1.0" encoding="utf-8"?>
<formControlPr xmlns="http://schemas.microsoft.com/office/spreadsheetml/2009/9/main" objectType="Drop" dropStyle="combo" dx="22" fmlaLink="$AO$19" fmlaRange="BEANS" noThreeD="1" sel="1" val="0"/>
</file>

<file path=xl/ctrlProps/ctrlProp797.xml><?xml version="1.0" encoding="utf-8"?>
<formControlPr xmlns="http://schemas.microsoft.com/office/spreadsheetml/2009/9/main" objectType="Drop" dropStyle="combo" dx="22" fmlaLink="$AR$10" fmlaRange="Cups" noThreeD="1" sel="1" val="0"/>
</file>

<file path=xl/ctrlProps/ctrlProp798.xml><?xml version="1.0" encoding="utf-8"?>
<formControlPr xmlns="http://schemas.microsoft.com/office/spreadsheetml/2009/9/main" objectType="Drop" dropStyle="combo" dx="22" fmlaLink="$AR$11" fmlaRange="Cups" noThreeD="1" sel="1" val="0"/>
</file>

<file path=xl/ctrlProps/ctrlProp799.xml><?xml version="1.0" encoding="utf-8"?>
<formControlPr xmlns="http://schemas.microsoft.com/office/spreadsheetml/2009/9/main" objectType="Drop" dropStyle="combo" dx="22" fmlaLink="$AR$12"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R$13" fmlaRange="Cups" noThreeD="1" sel="1" val="0"/>
</file>

<file path=xl/ctrlProps/ctrlProp801.xml><?xml version="1.0" encoding="utf-8"?>
<formControlPr xmlns="http://schemas.microsoft.com/office/spreadsheetml/2009/9/main" objectType="Drop" dropStyle="combo" dx="22" fmlaLink="$AR$14" fmlaRange="Cups" noThreeD="1" sel="1" val="0"/>
</file>

<file path=xl/ctrlProps/ctrlProp802.xml><?xml version="1.0" encoding="utf-8"?>
<formControlPr xmlns="http://schemas.microsoft.com/office/spreadsheetml/2009/9/main" objectType="Drop" dropStyle="combo" dx="22" fmlaLink="$AR$15" fmlaRange="Cups" noThreeD="1" sel="1" val="0"/>
</file>

<file path=xl/ctrlProps/ctrlProp803.xml><?xml version="1.0" encoding="utf-8"?>
<formControlPr xmlns="http://schemas.microsoft.com/office/spreadsheetml/2009/9/main" objectType="Drop" dropStyle="combo" dx="22" fmlaLink="$AR$16" fmlaRange="Cups" noThreeD="1" sel="1" val="0"/>
</file>

<file path=xl/ctrlProps/ctrlProp804.xml><?xml version="1.0" encoding="utf-8"?>
<formControlPr xmlns="http://schemas.microsoft.com/office/spreadsheetml/2009/9/main" objectType="Drop" dropStyle="combo" dx="22" fmlaLink="$AR$17" fmlaRange="Cups" noThreeD="1" sel="1" val="0"/>
</file>

<file path=xl/ctrlProps/ctrlProp805.xml><?xml version="1.0" encoding="utf-8"?>
<formControlPr xmlns="http://schemas.microsoft.com/office/spreadsheetml/2009/9/main" objectType="Drop" dropStyle="combo" dx="22" fmlaLink="$AR$18" fmlaRange="Cups" noThreeD="1" sel="1" val="0"/>
</file>

<file path=xl/ctrlProps/ctrlProp806.xml><?xml version="1.0" encoding="utf-8"?>
<formControlPr xmlns="http://schemas.microsoft.com/office/spreadsheetml/2009/9/main" objectType="Drop" dropStyle="combo" dx="22" fmlaLink="$AR$19" fmlaRange="Cups" noThreeD="1" sel="1" val="0"/>
</file>

<file path=xl/ctrlProps/ctrlProp807.xml><?xml version="1.0" encoding="utf-8"?>
<formControlPr xmlns="http://schemas.microsoft.com/office/spreadsheetml/2009/9/main" objectType="Drop" dropStyle="combo" dx="22" fmlaLink="$AU$10" fmlaRange="STARCHY" noThreeD="1" sel="1" val="0"/>
</file>

<file path=xl/ctrlProps/ctrlProp808.xml><?xml version="1.0" encoding="utf-8"?>
<formControlPr xmlns="http://schemas.microsoft.com/office/spreadsheetml/2009/9/main" objectType="Drop" dropStyle="combo" dx="22" fmlaLink="$AU$11" fmlaRange="STARCHY" noThreeD="1" sel="1" val="0"/>
</file>

<file path=xl/ctrlProps/ctrlProp809.xml><?xml version="1.0" encoding="utf-8"?>
<formControlPr xmlns="http://schemas.microsoft.com/office/spreadsheetml/2009/9/main" objectType="Drop" dropStyle="combo" dx="22" fmlaLink="$AU$12" fmlaRange="STARCHY"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U$13" fmlaRange="STARCHY" noThreeD="1" sel="1" val="0"/>
</file>

<file path=xl/ctrlProps/ctrlProp811.xml><?xml version="1.0" encoding="utf-8"?>
<formControlPr xmlns="http://schemas.microsoft.com/office/spreadsheetml/2009/9/main" objectType="Drop" dropStyle="combo" dx="22" fmlaLink="$AU$14" fmlaRange="STARCHY" noThreeD="1" sel="1" val="0"/>
</file>

<file path=xl/ctrlProps/ctrlProp812.xml><?xml version="1.0" encoding="utf-8"?>
<formControlPr xmlns="http://schemas.microsoft.com/office/spreadsheetml/2009/9/main" objectType="Drop" dropStyle="combo" dx="22" fmlaLink="$AU$15" fmlaRange="STARCHY" noThreeD="1" sel="1" val="0"/>
</file>

<file path=xl/ctrlProps/ctrlProp813.xml><?xml version="1.0" encoding="utf-8"?>
<formControlPr xmlns="http://schemas.microsoft.com/office/spreadsheetml/2009/9/main" objectType="Drop" dropStyle="combo" dx="22" fmlaLink="$AU$16" fmlaRange="STARCHY" noThreeD="1" sel="1" val="0"/>
</file>

<file path=xl/ctrlProps/ctrlProp814.xml><?xml version="1.0" encoding="utf-8"?>
<formControlPr xmlns="http://schemas.microsoft.com/office/spreadsheetml/2009/9/main" objectType="Drop" dropStyle="combo" dx="22" fmlaLink="$AU$17" fmlaRange="STARCHY" noThreeD="1" sel="1" val="0"/>
</file>

<file path=xl/ctrlProps/ctrlProp815.xml><?xml version="1.0" encoding="utf-8"?>
<formControlPr xmlns="http://schemas.microsoft.com/office/spreadsheetml/2009/9/main" objectType="Drop" dropStyle="combo" dx="22" fmlaLink="$AU$18" fmlaRange="STARCHY" noThreeD="1" sel="1" val="0"/>
</file>

<file path=xl/ctrlProps/ctrlProp816.xml><?xml version="1.0" encoding="utf-8"?>
<formControlPr xmlns="http://schemas.microsoft.com/office/spreadsheetml/2009/9/main" objectType="Drop" dropStyle="combo" dx="22" fmlaLink="$AU$19" fmlaRange="STARCHY" noThreeD="1" sel="1" val="0"/>
</file>

<file path=xl/ctrlProps/ctrlProp817.xml><?xml version="1.0" encoding="utf-8"?>
<formControlPr xmlns="http://schemas.microsoft.com/office/spreadsheetml/2009/9/main" objectType="Drop" dropStyle="combo" dx="22" fmlaLink="$AX$10" fmlaRange="Cups" noThreeD="1" sel="1" val="0"/>
</file>

<file path=xl/ctrlProps/ctrlProp818.xml><?xml version="1.0" encoding="utf-8"?>
<formControlPr xmlns="http://schemas.microsoft.com/office/spreadsheetml/2009/9/main" objectType="Drop" dropStyle="combo" dx="22" fmlaLink="$AX$11" fmlaRange="Cups" noThreeD="1" sel="1" val="0"/>
</file>

<file path=xl/ctrlProps/ctrlProp819.xml><?xml version="1.0" encoding="utf-8"?>
<formControlPr xmlns="http://schemas.microsoft.com/office/spreadsheetml/2009/9/main" objectType="Drop" dropStyle="combo" dx="22" fmlaLink="$AX$12"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X$13" fmlaRange="Cups" noThreeD="1" sel="1" val="0"/>
</file>

<file path=xl/ctrlProps/ctrlProp821.xml><?xml version="1.0" encoding="utf-8"?>
<formControlPr xmlns="http://schemas.microsoft.com/office/spreadsheetml/2009/9/main" objectType="Drop" dropStyle="combo" dx="22" fmlaLink="$AX$14" fmlaRange="Cups" noThreeD="1" sel="1" val="0"/>
</file>

<file path=xl/ctrlProps/ctrlProp822.xml><?xml version="1.0" encoding="utf-8"?>
<formControlPr xmlns="http://schemas.microsoft.com/office/spreadsheetml/2009/9/main" objectType="Drop" dropStyle="combo" dx="22" fmlaLink="$AX$15" fmlaRange="Cups" noThreeD="1" sel="1" val="0"/>
</file>

<file path=xl/ctrlProps/ctrlProp823.xml><?xml version="1.0" encoding="utf-8"?>
<formControlPr xmlns="http://schemas.microsoft.com/office/spreadsheetml/2009/9/main" objectType="Drop" dropStyle="combo" dx="22" fmlaLink="$AX$16" fmlaRange="Cups" noThreeD="1" sel="1" val="0"/>
</file>

<file path=xl/ctrlProps/ctrlProp824.xml><?xml version="1.0" encoding="utf-8"?>
<formControlPr xmlns="http://schemas.microsoft.com/office/spreadsheetml/2009/9/main" objectType="Drop" dropStyle="combo" dx="22" fmlaLink="$AX$17" fmlaRange="Cups" noThreeD="1" sel="1" val="0"/>
</file>

<file path=xl/ctrlProps/ctrlProp825.xml><?xml version="1.0" encoding="utf-8"?>
<formControlPr xmlns="http://schemas.microsoft.com/office/spreadsheetml/2009/9/main" objectType="Drop" dropStyle="combo" dx="22" fmlaLink="$AX$18" fmlaRange="Cups" noThreeD="1" sel="1" val="0"/>
</file>

<file path=xl/ctrlProps/ctrlProp826.xml><?xml version="1.0" encoding="utf-8"?>
<formControlPr xmlns="http://schemas.microsoft.com/office/spreadsheetml/2009/9/main" objectType="Drop" dropStyle="combo" dx="22" fmlaLink="$AX$19" fmlaRange="Cups" noThreeD="1" sel="1" val="0"/>
</file>

<file path=xl/ctrlProps/ctrlProp827.xml><?xml version="1.0" encoding="utf-8"?>
<formControlPr xmlns="http://schemas.microsoft.com/office/spreadsheetml/2009/9/main" objectType="Drop" dropStyle="combo" dx="22" fmlaLink="$BA$10" fmlaRange="OTHER" noThreeD="1" sel="1" val="0"/>
</file>

<file path=xl/ctrlProps/ctrlProp828.xml><?xml version="1.0" encoding="utf-8"?>
<formControlPr xmlns="http://schemas.microsoft.com/office/spreadsheetml/2009/9/main" objectType="Drop" dropStyle="combo" dx="22" fmlaLink="$BA$11" fmlaRange="OTHER" noThreeD="1" sel="1" val="0"/>
</file>

<file path=xl/ctrlProps/ctrlProp829.xml><?xml version="1.0" encoding="utf-8"?>
<formControlPr xmlns="http://schemas.microsoft.com/office/spreadsheetml/2009/9/main" objectType="Drop" dropStyle="combo" dx="22" fmlaLink="$BA$12" fmlaRange="OTHER"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BA$13" fmlaRange="OTHER" noThreeD="1" sel="1" val="0"/>
</file>

<file path=xl/ctrlProps/ctrlProp831.xml><?xml version="1.0" encoding="utf-8"?>
<formControlPr xmlns="http://schemas.microsoft.com/office/spreadsheetml/2009/9/main" objectType="Drop" dropStyle="combo" dx="22" fmlaLink="$BA$14" fmlaRange="OTHER" noThreeD="1" sel="1" val="0"/>
</file>

<file path=xl/ctrlProps/ctrlProp832.xml><?xml version="1.0" encoding="utf-8"?>
<formControlPr xmlns="http://schemas.microsoft.com/office/spreadsheetml/2009/9/main" objectType="Drop" dropStyle="combo" dx="22" fmlaLink="$BA$15" fmlaRange="OTHER" noThreeD="1" sel="1" val="0"/>
</file>

<file path=xl/ctrlProps/ctrlProp833.xml><?xml version="1.0" encoding="utf-8"?>
<formControlPr xmlns="http://schemas.microsoft.com/office/spreadsheetml/2009/9/main" objectType="Drop" dropStyle="combo" dx="22" fmlaLink="$BA$16" fmlaRange="OTHER" noThreeD="1" sel="1" val="0"/>
</file>

<file path=xl/ctrlProps/ctrlProp834.xml><?xml version="1.0" encoding="utf-8"?>
<formControlPr xmlns="http://schemas.microsoft.com/office/spreadsheetml/2009/9/main" objectType="Drop" dropStyle="combo" dx="22" fmlaLink="$BA$17" fmlaRange="OTHER" noThreeD="1" sel="1" val="0"/>
</file>

<file path=xl/ctrlProps/ctrlProp835.xml><?xml version="1.0" encoding="utf-8"?>
<formControlPr xmlns="http://schemas.microsoft.com/office/spreadsheetml/2009/9/main" objectType="Drop" dropStyle="combo" dx="22" fmlaLink="$BA$18" fmlaRange="OTHER" noThreeD="1" sel="1" val="0"/>
</file>

<file path=xl/ctrlProps/ctrlProp836.xml><?xml version="1.0" encoding="utf-8"?>
<formControlPr xmlns="http://schemas.microsoft.com/office/spreadsheetml/2009/9/main" objectType="Drop" dropStyle="combo" dx="22" fmlaLink="$BA$19" fmlaRange="OTHER" noThreeD="1" sel="1" val="0"/>
</file>

<file path=xl/ctrlProps/ctrlProp837.xml><?xml version="1.0" encoding="utf-8"?>
<formControlPr xmlns="http://schemas.microsoft.com/office/spreadsheetml/2009/9/main" objectType="Drop" dropStyle="combo" dx="22" fmlaLink="$BD$10" fmlaRange="Cups" noThreeD="1" sel="1" val="0"/>
</file>

<file path=xl/ctrlProps/ctrlProp838.xml><?xml version="1.0" encoding="utf-8"?>
<formControlPr xmlns="http://schemas.microsoft.com/office/spreadsheetml/2009/9/main" objectType="Drop" dropStyle="combo" dx="22" fmlaLink="$BD$11" fmlaRange="Cups" noThreeD="1" sel="1" val="0"/>
</file>

<file path=xl/ctrlProps/ctrlProp839.xml><?xml version="1.0" encoding="utf-8"?>
<formControlPr xmlns="http://schemas.microsoft.com/office/spreadsheetml/2009/9/main" objectType="Drop" dropStyle="combo" dx="22" fmlaLink="$BD$12"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BD$13" fmlaRange="Cups" noThreeD="1" sel="1" val="0"/>
</file>

<file path=xl/ctrlProps/ctrlProp841.xml><?xml version="1.0" encoding="utf-8"?>
<formControlPr xmlns="http://schemas.microsoft.com/office/spreadsheetml/2009/9/main" objectType="Drop" dropStyle="combo" dx="22" fmlaLink="$BD$14" fmlaRange="Cups" noThreeD="1" sel="1" val="0"/>
</file>

<file path=xl/ctrlProps/ctrlProp842.xml><?xml version="1.0" encoding="utf-8"?>
<formControlPr xmlns="http://schemas.microsoft.com/office/spreadsheetml/2009/9/main" objectType="Drop" dropStyle="combo" dx="22" fmlaLink="$BD$15" fmlaRange="Cups" noThreeD="1" sel="1" val="0"/>
</file>

<file path=xl/ctrlProps/ctrlProp843.xml><?xml version="1.0" encoding="utf-8"?>
<formControlPr xmlns="http://schemas.microsoft.com/office/spreadsheetml/2009/9/main" objectType="Drop" dropStyle="combo" dx="22" fmlaLink="$BD$16" fmlaRange="Cups" noThreeD="1" sel="1" val="0"/>
</file>

<file path=xl/ctrlProps/ctrlProp844.xml><?xml version="1.0" encoding="utf-8"?>
<formControlPr xmlns="http://schemas.microsoft.com/office/spreadsheetml/2009/9/main" objectType="Drop" dropStyle="combo" dx="22" fmlaLink="$BD$17" fmlaRange="Cups" noThreeD="1" sel="1" val="0"/>
</file>

<file path=xl/ctrlProps/ctrlProp845.xml><?xml version="1.0" encoding="utf-8"?>
<formControlPr xmlns="http://schemas.microsoft.com/office/spreadsheetml/2009/9/main" objectType="Drop" dropStyle="combo" dx="22" fmlaLink="$BD$18" fmlaRange="Cups" noThreeD="1" sel="1" val="0"/>
</file>

<file path=xl/ctrlProps/ctrlProp846.xml><?xml version="1.0" encoding="utf-8"?>
<formControlPr xmlns="http://schemas.microsoft.com/office/spreadsheetml/2009/9/main" objectType="Drop" dropStyle="combo" dx="22" fmlaLink="$BD$19" fmlaRange="Cups" noThreeD="1" sel="1" val="0"/>
</file>

<file path=xl/ctrlProps/ctrlProp847.xml><?xml version="1.0" encoding="utf-8"?>
<formControlPr xmlns="http://schemas.microsoft.com/office/spreadsheetml/2009/9/main" objectType="Drop" dropStyle="combo" dx="22" fmlaLink="$AC$18" fmlaRange="GREEN" noThreeD="1" sel="1" val="0"/>
</file>

<file path=xl/ctrlProps/ctrlProp848.xml><?xml version="1.0" encoding="utf-8"?>
<formControlPr xmlns="http://schemas.microsoft.com/office/spreadsheetml/2009/9/main" objectType="Drop" dropStyle="combo" dx="22" fmlaLink="$W$16" fmlaRange="Cups" noThreeD="1" sel="1" val="0"/>
</file>

<file path=xl/ctrlProps/ctrlProp849.xml><?xml version="1.0" encoding="utf-8"?>
<formControlPr xmlns="http://schemas.microsoft.com/office/spreadsheetml/2009/9/main" objectType="Drop" dropStyle="combo" dx="22" fmlaLink="$W$15" fmlaRange="Cups"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W$13" fmlaRange="Cups" noThreeD="1" sel="1" val="0"/>
</file>

<file path=xl/ctrlProps/ctrlProp851.xml><?xml version="1.0" encoding="utf-8"?>
<formControlPr xmlns="http://schemas.microsoft.com/office/spreadsheetml/2009/9/main" objectType="Drop" dropStyle="combo" dx="22" fmlaLink="$W$14" fmlaRange="Cups" noThreeD="1" sel="1" val="0"/>
</file>

<file path=xl/ctrlProps/ctrlProp852.xml><?xml version="1.0" encoding="utf-8"?>
<formControlPr xmlns="http://schemas.microsoft.com/office/spreadsheetml/2009/9/main" objectType="Drop" dropStyle="combo" dx="22" fmlaLink="$W$17" fmlaRange="Cups" noThreeD="1" sel="1" val="0"/>
</file>

<file path=xl/ctrlProps/ctrlProp853.xml><?xml version="1.0" encoding="utf-8"?>
<formControlPr xmlns="http://schemas.microsoft.com/office/spreadsheetml/2009/9/main" objectType="Drop" dropStyle="combo" dx="22" fmlaLink="$AF$7" fmlaRange="Cups" noThreeD="1" sel="1" val="0"/>
</file>

<file path=xl/ctrlProps/ctrlProp854.xml><?xml version="1.0" encoding="utf-8"?>
<formControlPr xmlns="http://schemas.microsoft.com/office/spreadsheetml/2009/9/main" objectType="Drop" dropStyle="combo" dx="22" fmlaLink="$AL$7" fmlaRange="Cups" noThreeD="1" sel="1" val="0"/>
</file>

<file path=xl/ctrlProps/ctrlProp855.xml><?xml version="1.0" encoding="utf-8"?>
<formControlPr xmlns="http://schemas.microsoft.com/office/spreadsheetml/2009/9/main" objectType="Drop" dropStyle="combo" dx="22" fmlaLink="$AR$7" fmlaRange="Cups" noThreeD="1" sel="1" val="0"/>
</file>

<file path=xl/ctrlProps/ctrlProp856.xml><?xml version="1.0" encoding="utf-8"?>
<formControlPr xmlns="http://schemas.microsoft.com/office/spreadsheetml/2009/9/main" objectType="Drop" dropStyle="combo" dx="22" fmlaLink="$AX$7" fmlaRange="Cups" noThreeD="1" sel="1" val="0"/>
</file>

<file path=xl/ctrlProps/ctrlProp857.xml><?xml version="1.0" encoding="utf-8"?>
<formControlPr xmlns="http://schemas.microsoft.com/office/spreadsheetml/2009/9/main" objectType="Drop" dropStyle="combo" dx="22" fmlaLink="$BD$5" fmlaRange="Cups" noThreeD="1" sel="1" val="0"/>
</file>

<file path=xl/ctrlProps/ctrlProp858.xml><?xml version="1.0" encoding="utf-8"?>
<formControlPr xmlns="http://schemas.microsoft.com/office/spreadsheetml/2009/9/main" objectType="CheckBox" fmlaLink="$AR$3" lockText="1"/>
</file>

<file path=xl/ctrlProps/ctrlProp859.xml><?xml version="1.0" encoding="utf-8"?>
<formControlPr xmlns="http://schemas.microsoft.com/office/spreadsheetml/2009/9/main" objectType="Drop" dropStyle="combo" dx="22" fmlaLink="$A$7" fmlaRange="meal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8" fmlaRange="meals" noThreeD="1" sel="1" val="0"/>
</file>

<file path=xl/ctrlProps/ctrlProp861.xml><?xml version="1.0" encoding="utf-8"?>
<formControlPr xmlns="http://schemas.microsoft.com/office/spreadsheetml/2009/9/main" objectType="Drop" dropStyle="combo" dx="22" fmlaLink="$A$9" fmlaRange="meals" noThreeD="1" sel="1" val="0"/>
</file>

<file path=xl/ctrlProps/ctrlProp862.xml><?xml version="1.0" encoding="utf-8"?>
<formControlPr xmlns="http://schemas.microsoft.com/office/spreadsheetml/2009/9/main" objectType="Drop" dropStyle="combo" dx="22" fmlaLink="$A$10" fmlaRange="meals" noThreeD="1" sel="1" val="0"/>
</file>

<file path=xl/ctrlProps/ctrlProp863.xml><?xml version="1.0" encoding="utf-8"?>
<formControlPr xmlns="http://schemas.microsoft.com/office/spreadsheetml/2009/9/main" objectType="Drop" dropStyle="combo" dx="22" fmlaLink="$A$11" fmlaRange="meals" noThreeD="1" sel="1" val="0"/>
</file>

<file path=xl/ctrlProps/ctrlProp864.xml><?xml version="1.0" encoding="utf-8"?>
<formControlPr xmlns="http://schemas.microsoft.com/office/spreadsheetml/2009/9/main" objectType="Drop" dropStyle="combo" dx="22" fmlaLink="$A$12" fmlaRange="meals" noThreeD="1" sel="1" val="0"/>
</file>

<file path=xl/ctrlProps/ctrlProp865.xml><?xml version="1.0" encoding="utf-8"?>
<formControlPr xmlns="http://schemas.microsoft.com/office/spreadsheetml/2009/9/main" objectType="Drop" dropStyle="combo" dx="22" fmlaLink="$A$13" fmlaRange="meals" noThreeD="1" sel="1" val="0"/>
</file>

<file path=xl/ctrlProps/ctrlProp866.xml><?xml version="1.0" encoding="utf-8"?>
<formControlPr xmlns="http://schemas.microsoft.com/office/spreadsheetml/2009/9/main" objectType="Drop" dropStyle="combo" dx="22" fmlaLink="$A$14" fmlaRange="meals" noThreeD="1" sel="1" val="0"/>
</file>

<file path=xl/ctrlProps/ctrlProp867.xml><?xml version="1.0" encoding="utf-8"?>
<formControlPr xmlns="http://schemas.microsoft.com/office/spreadsheetml/2009/9/main" objectType="Drop" dropStyle="combo" dx="22" fmlaLink="$A$15" fmlaRange="meals" noThreeD="1" sel="1" val="0"/>
</file>

<file path=xl/ctrlProps/ctrlProp868.xml><?xml version="1.0" encoding="utf-8"?>
<formControlPr xmlns="http://schemas.microsoft.com/office/spreadsheetml/2009/9/main" objectType="Drop" dropStyle="combo" dx="22" fmlaLink="$A$16" fmlaRange="meals" noThreeD="1" sel="1" val="0"/>
</file>

<file path=xl/ctrlProps/ctrlProp869.xml><?xml version="1.0" encoding="utf-8"?>
<formControlPr xmlns="http://schemas.microsoft.com/office/spreadsheetml/2009/9/main" objectType="Drop" dropStyle="combo" dx="22" fmlaLink="$A$17" fmlaRange="meals" noThreeD="1" sel="1" val="0"/>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Drop" dropStyle="combo" dx="22" fmlaLink="$A$18" fmlaRange="meals" noThreeD="1" sel="1" val="0"/>
</file>

<file path=xl/ctrlProps/ctrlProp871.xml><?xml version="1.0" encoding="utf-8"?>
<formControlPr xmlns="http://schemas.microsoft.com/office/spreadsheetml/2009/9/main" objectType="Drop" dropStyle="combo" dx="22" fmlaLink="$A$19" fmlaRange="meals" noThreeD="1" sel="1" val="0"/>
</file>

<file path=xl/ctrlProps/ctrlProp872.xml><?xml version="1.0" encoding="utf-8"?>
<formControlPr xmlns="http://schemas.microsoft.com/office/spreadsheetml/2009/9/main" objectType="Drop" dropStyle="combo" dx="22" fmlaLink="$A$20" fmlaRange="meals" noThreeD="1" sel="1" val="0"/>
</file>

<file path=xl/ctrlProps/ctrlProp873.xml><?xml version="1.0" encoding="utf-8"?>
<formControlPr xmlns="http://schemas.microsoft.com/office/spreadsheetml/2009/9/main" objectType="Drop" dropStyle="combo" dx="22" fmlaLink="$A$21" fmlaRange="meals" noThreeD="1" sel="1" val="0"/>
</file>

<file path=xl/ctrlProps/ctrlProp874.xml><?xml version="1.0" encoding="utf-8"?>
<formControlPr xmlns="http://schemas.microsoft.com/office/spreadsheetml/2009/9/main" objectType="Drop" dropStyle="combo" dx="22" fmlaLink="$A$22" fmlaRange="meals" noThreeD="1" sel="1" val="0"/>
</file>

<file path=xl/ctrlProps/ctrlProp875.xml><?xml version="1.0" encoding="utf-8"?>
<formControlPr xmlns="http://schemas.microsoft.com/office/spreadsheetml/2009/9/main" objectType="Drop" dropStyle="combo" dx="22" fmlaLink="$A$23" fmlaRange="meals" noThreeD="1" sel="1" val="0"/>
</file>

<file path=xl/ctrlProps/ctrlProp876.xml><?xml version="1.0" encoding="utf-8"?>
<formControlPr xmlns="http://schemas.microsoft.com/office/spreadsheetml/2009/9/main" objectType="Drop" dropStyle="combo" dx="22" fmlaLink="$A$24" fmlaRange="meals" noThreeD="1" sel="1" val="0"/>
</file>

<file path=xl/ctrlProps/ctrlProp877.xml><?xml version="1.0" encoding="utf-8"?>
<formControlPr xmlns="http://schemas.microsoft.com/office/spreadsheetml/2009/9/main" objectType="Drop" dropStyle="combo" dx="22" fmlaLink="$A$25" fmlaRange="meals" noThreeD="1" sel="1" val="0"/>
</file>

<file path=xl/ctrlProps/ctrlProp878.xml><?xml version="1.0" encoding="utf-8"?>
<formControlPr xmlns="http://schemas.microsoft.com/office/spreadsheetml/2009/9/main" objectType="Drop" dropStyle="combo" dx="22" fmlaLink="$A$26" fmlaRange="meals" noThreeD="1" sel="1" val="0"/>
</file>

<file path=xl/ctrlProps/ctrlProp879.xml><?xml version="1.0" encoding="utf-8"?>
<formControlPr xmlns="http://schemas.microsoft.com/office/spreadsheetml/2009/9/main" objectType="CheckBox" fmlaLink="$X$5" lockText="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CheckBox" fmlaLink="$X$6" lockText="1"/>
</file>

<file path=xl/ctrlProps/ctrlProp881.xml><?xml version="1.0" encoding="utf-8"?>
<formControlPr xmlns="http://schemas.microsoft.com/office/spreadsheetml/2009/9/main" objectType="CheckBox" fmlaLink="$X$7" lockText="1"/>
</file>

<file path=xl/ctrlProps/ctrlProp882.xml><?xml version="1.0" encoding="utf-8"?>
<formControlPr xmlns="http://schemas.microsoft.com/office/spreadsheetml/2009/9/main" objectType="CheckBox" fmlaLink="$X$8" lockText="1"/>
</file>

<file path=xl/ctrlProps/ctrlProp883.xml><?xml version="1.0" encoding="utf-8"?>
<formControlPr xmlns="http://schemas.microsoft.com/office/spreadsheetml/2009/9/main" objectType="CheckBox" fmlaLink="$X$9" lockText="1"/>
</file>

<file path=xl/ctrlProps/ctrlProp884.xml><?xml version="1.0" encoding="utf-8"?>
<formControlPr xmlns="http://schemas.microsoft.com/office/spreadsheetml/2009/9/main" objectType="Drop" dropStyle="combo" dx="22" fmlaLink="$AC$10" fmlaRange="GREEN" noThreeD="1" sel="1" val="0"/>
</file>

<file path=xl/ctrlProps/ctrlProp885.xml><?xml version="1.0" encoding="utf-8"?>
<formControlPr xmlns="http://schemas.microsoft.com/office/spreadsheetml/2009/9/main" objectType="Drop" dropStyle="combo" dx="22" fmlaLink="$AC$11" fmlaRange="GREEN" noThreeD="1" sel="1" val="0"/>
</file>

<file path=xl/ctrlProps/ctrlProp886.xml><?xml version="1.0" encoding="utf-8"?>
<formControlPr xmlns="http://schemas.microsoft.com/office/spreadsheetml/2009/9/main" objectType="Drop" dropStyle="combo" dx="22" fmlaLink="$AC$12" fmlaRange="GREEN" noThreeD="1" sel="1" val="0"/>
</file>

<file path=xl/ctrlProps/ctrlProp887.xml><?xml version="1.0" encoding="utf-8"?>
<formControlPr xmlns="http://schemas.microsoft.com/office/spreadsheetml/2009/9/main" objectType="Drop" dropStyle="combo" dx="22" fmlaLink="$AC$13" fmlaRange="GREEN" noThreeD="1" sel="1" val="0"/>
</file>

<file path=xl/ctrlProps/ctrlProp888.xml><?xml version="1.0" encoding="utf-8"?>
<formControlPr xmlns="http://schemas.microsoft.com/office/spreadsheetml/2009/9/main" objectType="Drop" dropStyle="combo" dx="22" fmlaLink="$AC$14" fmlaRange="GREEN" noThreeD="1" sel="1" val="0"/>
</file>

<file path=xl/ctrlProps/ctrlProp889.xml><?xml version="1.0" encoding="utf-8"?>
<formControlPr xmlns="http://schemas.microsoft.com/office/spreadsheetml/2009/9/main" objectType="Drop" dropStyle="combo" dx="22" fmlaLink="$AC$15" fmlaRange="GREEN" noThreeD="1" sel="1" val="0"/>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Drop" dropStyle="combo" dx="22" fmlaLink="$AC$16" fmlaRange="GREEN" noThreeD="1" sel="1" val="0"/>
</file>

<file path=xl/ctrlProps/ctrlProp891.xml><?xml version="1.0" encoding="utf-8"?>
<formControlPr xmlns="http://schemas.microsoft.com/office/spreadsheetml/2009/9/main" objectType="Drop" dropStyle="combo" dx="22" fmlaLink="$AC$17" fmlaRange="GREEN" noThreeD="1" sel="1" val="0"/>
</file>

<file path=xl/ctrlProps/ctrlProp892.xml><?xml version="1.0" encoding="utf-8"?>
<formControlPr xmlns="http://schemas.microsoft.com/office/spreadsheetml/2009/9/main" objectType="Drop" dropStyle="combo" dx="22" fmlaLink="$AC$19" fmlaRange="GREEN" noThreeD="1" sel="1" val="0"/>
</file>

<file path=xl/ctrlProps/ctrlProp893.xml><?xml version="1.0" encoding="utf-8"?>
<formControlPr xmlns="http://schemas.microsoft.com/office/spreadsheetml/2009/9/main" objectType="Drop" dropStyle="combo" dx="22" fmlaLink="$AF$10" fmlaRange="Cups" noThreeD="1" sel="1" val="0"/>
</file>

<file path=xl/ctrlProps/ctrlProp894.xml><?xml version="1.0" encoding="utf-8"?>
<formControlPr xmlns="http://schemas.microsoft.com/office/spreadsheetml/2009/9/main" objectType="Drop" dropStyle="combo" dx="22" fmlaLink="$AF$11" fmlaRange="Cups" noThreeD="1" sel="1" val="0"/>
</file>

<file path=xl/ctrlProps/ctrlProp895.xml><?xml version="1.0" encoding="utf-8"?>
<formControlPr xmlns="http://schemas.microsoft.com/office/spreadsheetml/2009/9/main" objectType="Drop" dropStyle="combo" dx="22" fmlaLink="$AF$12" fmlaRange="Cups" noThreeD="1" sel="1" val="0"/>
</file>

<file path=xl/ctrlProps/ctrlProp896.xml><?xml version="1.0" encoding="utf-8"?>
<formControlPr xmlns="http://schemas.microsoft.com/office/spreadsheetml/2009/9/main" objectType="Drop" dropStyle="combo" dx="22" fmlaLink="$AF$13" fmlaRange="Cups" noThreeD="1" sel="1" val="0"/>
</file>

<file path=xl/ctrlProps/ctrlProp897.xml><?xml version="1.0" encoding="utf-8"?>
<formControlPr xmlns="http://schemas.microsoft.com/office/spreadsheetml/2009/9/main" objectType="Drop" dropStyle="combo" dx="22" fmlaLink="$AF$14" fmlaRange="Cups" noThreeD="1" sel="1" val="0"/>
</file>

<file path=xl/ctrlProps/ctrlProp898.xml><?xml version="1.0" encoding="utf-8"?>
<formControlPr xmlns="http://schemas.microsoft.com/office/spreadsheetml/2009/9/main" objectType="Drop" dropStyle="combo" dx="22" fmlaLink="$AF$15" fmlaRange="Cups" noThreeD="1" sel="1" val="0"/>
</file>

<file path=xl/ctrlProps/ctrlProp899.xml><?xml version="1.0" encoding="utf-8"?>
<formControlPr xmlns="http://schemas.microsoft.com/office/spreadsheetml/2009/9/main" objectType="Drop" dropStyle="combo" dx="22" fmlaLink="$AF$16" fmlaRange="Cups" noThreeD="1" sel="1" val="0"/>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Drop" dropStyle="combo" dx="22" fmlaLink="$AF$17" fmlaRange="Cups" noThreeD="1" sel="1" val="0"/>
</file>

<file path=xl/ctrlProps/ctrlProp901.xml><?xml version="1.0" encoding="utf-8"?>
<formControlPr xmlns="http://schemas.microsoft.com/office/spreadsheetml/2009/9/main" objectType="Drop" dropStyle="combo" dx="22" fmlaLink="$AF$18" fmlaRange="Cups" noThreeD="1" sel="1" val="0"/>
</file>

<file path=xl/ctrlProps/ctrlProp902.xml><?xml version="1.0" encoding="utf-8"?>
<formControlPr xmlns="http://schemas.microsoft.com/office/spreadsheetml/2009/9/main" objectType="Drop" dropStyle="combo" dx="22" fmlaLink="$AF$19" fmlaRange="Cups" noThreeD="1" sel="1" val="0"/>
</file>

<file path=xl/ctrlProps/ctrlProp903.xml><?xml version="1.0" encoding="utf-8"?>
<formControlPr xmlns="http://schemas.microsoft.com/office/spreadsheetml/2009/9/main" objectType="Drop" dropStyle="combo" dx="22" fmlaLink="$AI$10" fmlaRange="RED" noThreeD="1" sel="1" val="0"/>
</file>

<file path=xl/ctrlProps/ctrlProp904.xml><?xml version="1.0" encoding="utf-8"?>
<formControlPr xmlns="http://schemas.microsoft.com/office/spreadsheetml/2009/9/main" objectType="Drop" dropStyle="combo" dx="22" fmlaLink="$AI$11" fmlaRange="RED" noThreeD="1" sel="1" val="0"/>
</file>

<file path=xl/ctrlProps/ctrlProp905.xml><?xml version="1.0" encoding="utf-8"?>
<formControlPr xmlns="http://schemas.microsoft.com/office/spreadsheetml/2009/9/main" objectType="Drop" dropStyle="combo" dx="22" fmlaLink="$AI$12" fmlaRange="RED" noThreeD="1" sel="1" val="0"/>
</file>

<file path=xl/ctrlProps/ctrlProp906.xml><?xml version="1.0" encoding="utf-8"?>
<formControlPr xmlns="http://schemas.microsoft.com/office/spreadsheetml/2009/9/main" objectType="Drop" dropStyle="combo" dx="22" fmlaLink="$AI$13" fmlaRange="RED" noThreeD="1" sel="1" val="0"/>
</file>

<file path=xl/ctrlProps/ctrlProp907.xml><?xml version="1.0" encoding="utf-8"?>
<formControlPr xmlns="http://schemas.microsoft.com/office/spreadsheetml/2009/9/main" objectType="Drop" dropStyle="combo" dx="22" fmlaLink="$AI$14" fmlaRange="RED" noThreeD="1" sel="1" val="0"/>
</file>

<file path=xl/ctrlProps/ctrlProp908.xml><?xml version="1.0" encoding="utf-8"?>
<formControlPr xmlns="http://schemas.microsoft.com/office/spreadsheetml/2009/9/main" objectType="Drop" dropStyle="combo" dx="22" fmlaLink="$AI$15" fmlaRange="RED" noThreeD="1" sel="1" val="0"/>
</file>

<file path=xl/ctrlProps/ctrlProp909.xml><?xml version="1.0" encoding="utf-8"?>
<formControlPr xmlns="http://schemas.microsoft.com/office/spreadsheetml/2009/9/main" objectType="Drop" dropStyle="combo" dx="22" fmlaLink="$AI$16" fmlaRange="RED"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Drop" dropStyle="combo" dx="22" fmlaLink="$AI$17" fmlaRange="RED" noThreeD="1" sel="1" val="0"/>
</file>

<file path=xl/ctrlProps/ctrlProp911.xml><?xml version="1.0" encoding="utf-8"?>
<formControlPr xmlns="http://schemas.microsoft.com/office/spreadsheetml/2009/9/main" objectType="Drop" dropStyle="combo" dx="22" fmlaLink="$AI$18" fmlaRange="RED" noThreeD="1" sel="1" val="0"/>
</file>

<file path=xl/ctrlProps/ctrlProp912.xml><?xml version="1.0" encoding="utf-8"?>
<formControlPr xmlns="http://schemas.microsoft.com/office/spreadsheetml/2009/9/main" objectType="Drop" dropStyle="combo" dx="22" fmlaLink="$AI$19" fmlaRange="RED" noThreeD="1" sel="1" val="0"/>
</file>

<file path=xl/ctrlProps/ctrlProp913.xml><?xml version="1.0" encoding="utf-8"?>
<formControlPr xmlns="http://schemas.microsoft.com/office/spreadsheetml/2009/9/main" objectType="Drop" dropStyle="combo" dx="22" fmlaLink="$AL$10" fmlaRange="Cups" noThreeD="1" sel="1" val="0"/>
</file>

<file path=xl/ctrlProps/ctrlProp914.xml><?xml version="1.0" encoding="utf-8"?>
<formControlPr xmlns="http://schemas.microsoft.com/office/spreadsheetml/2009/9/main" objectType="Drop" dropStyle="combo" dx="22" fmlaLink="$AL$11" fmlaRange="Cups" noThreeD="1" sel="1" val="0"/>
</file>

<file path=xl/ctrlProps/ctrlProp915.xml><?xml version="1.0" encoding="utf-8"?>
<formControlPr xmlns="http://schemas.microsoft.com/office/spreadsheetml/2009/9/main" objectType="Drop" dropStyle="combo" dx="22" fmlaLink="$AL$12" fmlaRange="Cups" noThreeD="1" sel="1" val="0"/>
</file>

<file path=xl/ctrlProps/ctrlProp916.xml><?xml version="1.0" encoding="utf-8"?>
<formControlPr xmlns="http://schemas.microsoft.com/office/spreadsheetml/2009/9/main" objectType="Drop" dropStyle="combo" dx="22" fmlaLink="$AL$13" fmlaRange="Cups" noThreeD="1" sel="1" val="0"/>
</file>

<file path=xl/ctrlProps/ctrlProp917.xml><?xml version="1.0" encoding="utf-8"?>
<formControlPr xmlns="http://schemas.microsoft.com/office/spreadsheetml/2009/9/main" objectType="Drop" dropStyle="combo" dx="22" fmlaLink="$AL$14" fmlaRange="Cups" noThreeD="1" sel="1" val="0"/>
</file>

<file path=xl/ctrlProps/ctrlProp918.xml><?xml version="1.0" encoding="utf-8"?>
<formControlPr xmlns="http://schemas.microsoft.com/office/spreadsheetml/2009/9/main" objectType="Drop" dropStyle="combo" dx="22" fmlaLink="$AL$15" fmlaRange="Cups" noThreeD="1" sel="1" val="0"/>
</file>

<file path=xl/ctrlProps/ctrlProp919.xml><?xml version="1.0" encoding="utf-8"?>
<formControlPr xmlns="http://schemas.microsoft.com/office/spreadsheetml/2009/9/main" objectType="Drop" dropStyle="combo" dx="22" fmlaLink="$AL$16" fmlaRange="Cups" noThreeD="1" sel="1" val="0"/>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Drop" dropStyle="combo" dx="22" fmlaLink="$AL$17" fmlaRange="Cups" noThreeD="1" sel="1" val="0"/>
</file>

<file path=xl/ctrlProps/ctrlProp921.xml><?xml version="1.0" encoding="utf-8"?>
<formControlPr xmlns="http://schemas.microsoft.com/office/spreadsheetml/2009/9/main" objectType="Drop" dropStyle="combo" dx="22" fmlaLink="$AL$18" fmlaRange="Cups" noThreeD="1" sel="1" val="0"/>
</file>

<file path=xl/ctrlProps/ctrlProp922.xml><?xml version="1.0" encoding="utf-8"?>
<formControlPr xmlns="http://schemas.microsoft.com/office/spreadsheetml/2009/9/main" objectType="Drop" dropStyle="combo" dx="22" fmlaLink="$AL$19" fmlaRange="Cups" noThreeD="1" sel="1" val="0"/>
</file>

<file path=xl/ctrlProps/ctrlProp923.xml><?xml version="1.0" encoding="utf-8"?>
<formControlPr xmlns="http://schemas.microsoft.com/office/spreadsheetml/2009/9/main" objectType="Drop" dropStyle="combo" dx="22" fmlaLink="$AO$10" fmlaRange="BEANS" noThreeD="1" sel="1" val="0"/>
</file>

<file path=xl/ctrlProps/ctrlProp924.xml><?xml version="1.0" encoding="utf-8"?>
<formControlPr xmlns="http://schemas.microsoft.com/office/spreadsheetml/2009/9/main" objectType="Drop" dropStyle="combo" dx="22" fmlaLink="$AO$11" fmlaRange="BEANS" noThreeD="1" sel="1" val="0"/>
</file>

<file path=xl/ctrlProps/ctrlProp925.xml><?xml version="1.0" encoding="utf-8"?>
<formControlPr xmlns="http://schemas.microsoft.com/office/spreadsheetml/2009/9/main" objectType="Drop" dropStyle="combo" dx="22" fmlaLink="$AO$12" fmlaRange="BEANS" noThreeD="1" sel="1" val="0"/>
</file>

<file path=xl/ctrlProps/ctrlProp926.xml><?xml version="1.0" encoding="utf-8"?>
<formControlPr xmlns="http://schemas.microsoft.com/office/spreadsheetml/2009/9/main" objectType="Drop" dropStyle="combo" dx="22" fmlaLink="$AO$13" fmlaRange="BEANS" noThreeD="1" sel="1" val="0"/>
</file>

<file path=xl/ctrlProps/ctrlProp927.xml><?xml version="1.0" encoding="utf-8"?>
<formControlPr xmlns="http://schemas.microsoft.com/office/spreadsheetml/2009/9/main" objectType="Drop" dropStyle="combo" dx="22" fmlaLink="$AO$14" fmlaRange="BEANS" noThreeD="1" sel="1" val="0"/>
</file>

<file path=xl/ctrlProps/ctrlProp928.xml><?xml version="1.0" encoding="utf-8"?>
<formControlPr xmlns="http://schemas.microsoft.com/office/spreadsheetml/2009/9/main" objectType="Drop" dropStyle="combo" dx="22" fmlaLink="$AO$15" fmlaRange="BEANS" noThreeD="1" sel="1" val="0"/>
</file>

<file path=xl/ctrlProps/ctrlProp929.xml><?xml version="1.0" encoding="utf-8"?>
<formControlPr xmlns="http://schemas.microsoft.com/office/spreadsheetml/2009/9/main" objectType="Drop" dropStyle="combo" dx="22" fmlaLink="$AO$16" fmlaRange="BEANS" noThreeD="1" sel="1" val="0"/>
</file>

<file path=xl/ctrlProps/ctrlProp93.xml><?xml version="1.0" encoding="utf-8"?>
<formControlPr xmlns="http://schemas.microsoft.com/office/spreadsheetml/2009/9/main" objectType="Drop" dropStyle="combo" dx="22" fmlaLink="$O$54" fmlaRange="Cups" noThreeD="1" sel="1" val="0"/>
</file>

<file path=xl/ctrlProps/ctrlProp930.xml><?xml version="1.0" encoding="utf-8"?>
<formControlPr xmlns="http://schemas.microsoft.com/office/spreadsheetml/2009/9/main" objectType="Drop" dropStyle="combo" dx="22" fmlaLink="$AO$17" fmlaRange="BEANS" noThreeD="1" sel="1" val="0"/>
</file>

<file path=xl/ctrlProps/ctrlProp931.xml><?xml version="1.0" encoding="utf-8"?>
<formControlPr xmlns="http://schemas.microsoft.com/office/spreadsheetml/2009/9/main" objectType="Drop" dropStyle="combo" dx="22" fmlaLink="$AO$18" fmlaRange="BEANS" noThreeD="1" sel="1" val="0"/>
</file>

<file path=xl/ctrlProps/ctrlProp932.xml><?xml version="1.0" encoding="utf-8"?>
<formControlPr xmlns="http://schemas.microsoft.com/office/spreadsheetml/2009/9/main" objectType="Drop" dropStyle="combo" dx="22" fmlaLink="$AO$19" fmlaRange="BEANS" noThreeD="1" sel="1" val="0"/>
</file>

<file path=xl/ctrlProps/ctrlProp933.xml><?xml version="1.0" encoding="utf-8"?>
<formControlPr xmlns="http://schemas.microsoft.com/office/spreadsheetml/2009/9/main" objectType="Drop" dropStyle="combo" dx="22" fmlaLink="$AR$10" fmlaRange="Cups" noThreeD="1" sel="1" val="0"/>
</file>

<file path=xl/ctrlProps/ctrlProp934.xml><?xml version="1.0" encoding="utf-8"?>
<formControlPr xmlns="http://schemas.microsoft.com/office/spreadsheetml/2009/9/main" objectType="Drop" dropStyle="combo" dx="22" fmlaLink="$AR$11" fmlaRange="Cups" noThreeD="1" sel="1" val="0"/>
</file>

<file path=xl/ctrlProps/ctrlProp935.xml><?xml version="1.0" encoding="utf-8"?>
<formControlPr xmlns="http://schemas.microsoft.com/office/spreadsheetml/2009/9/main" objectType="Drop" dropStyle="combo" dx="22" fmlaLink="$AR$12" fmlaRange="Cups" noThreeD="1" sel="1" val="0"/>
</file>

<file path=xl/ctrlProps/ctrlProp936.xml><?xml version="1.0" encoding="utf-8"?>
<formControlPr xmlns="http://schemas.microsoft.com/office/spreadsheetml/2009/9/main" objectType="Drop" dropStyle="combo" dx="22" fmlaLink="$AR$13" fmlaRange="Cups" noThreeD="1" sel="1" val="0"/>
</file>

<file path=xl/ctrlProps/ctrlProp937.xml><?xml version="1.0" encoding="utf-8"?>
<formControlPr xmlns="http://schemas.microsoft.com/office/spreadsheetml/2009/9/main" objectType="Drop" dropStyle="combo" dx="22" fmlaLink="$AR$14" fmlaRange="Cups" noThreeD="1" sel="1" val="0"/>
</file>

<file path=xl/ctrlProps/ctrlProp938.xml><?xml version="1.0" encoding="utf-8"?>
<formControlPr xmlns="http://schemas.microsoft.com/office/spreadsheetml/2009/9/main" objectType="Drop" dropStyle="combo" dx="22" fmlaLink="$AR$15" fmlaRange="Cups" noThreeD="1" sel="1" val="0"/>
</file>

<file path=xl/ctrlProps/ctrlProp939.xml><?xml version="1.0" encoding="utf-8"?>
<formControlPr xmlns="http://schemas.microsoft.com/office/spreadsheetml/2009/9/main" objectType="Drop" dropStyle="combo" dx="22" fmlaLink="$AR$16"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40.xml><?xml version="1.0" encoding="utf-8"?>
<formControlPr xmlns="http://schemas.microsoft.com/office/spreadsheetml/2009/9/main" objectType="Drop" dropStyle="combo" dx="22" fmlaLink="$AR$17" fmlaRange="Cups" noThreeD="1" sel="1" val="0"/>
</file>

<file path=xl/ctrlProps/ctrlProp941.xml><?xml version="1.0" encoding="utf-8"?>
<formControlPr xmlns="http://schemas.microsoft.com/office/spreadsheetml/2009/9/main" objectType="Drop" dropStyle="combo" dx="22" fmlaLink="$AR$18" fmlaRange="Cups" noThreeD="1" sel="1" val="0"/>
</file>

<file path=xl/ctrlProps/ctrlProp942.xml><?xml version="1.0" encoding="utf-8"?>
<formControlPr xmlns="http://schemas.microsoft.com/office/spreadsheetml/2009/9/main" objectType="Drop" dropStyle="combo" dx="22" fmlaLink="$AR$19" fmlaRange="Cups" noThreeD="1" sel="1" val="0"/>
</file>

<file path=xl/ctrlProps/ctrlProp943.xml><?xml version="1.0" encoding="utf-8"?>
<formControlPr xmlns="http://schemas.microsoft.com/office/spreadsheetml/2009/9/main" objectType="Drop" dropStyle="combo" dx="22" fmlaLink="$AU$10" fmlaRange="STARCHY" noThreeD="1" sel="1" val="0"/>
</file>

<file path=xl/ctrlProps/ctrlProp944.xml><?xml version="1.0" encoding="utf-8"?>
<formControlPr xmlns="http://schemas.microsoft.com/office/spreadsheetml/2009/9/main" objectType="Drop" dropStyle="combo" dx="22" fmlaLink="$AU$11" fmlaRange="STARCHY" noThreeD="1" sel="1" val="0"/>
</file>

<file path=xl/ctrlProps/ctrlProp945.xml><?xml version="1.0" encoding="utf-8"?>
<formControlPr xmlns="http://schemas.microsoft.com/office/spreadsheetml/2009/9/main" objectType="Drop" dropStyle="combo" dx="22" fmlaLink="$AU$12" fmlaRange="STARCHY" noThreeD="1" sel="1" val="0"/>
</file>

<file path=xl/ctrlProps/ctrlProp946.xml><?xml version="1.0" encoding="utf-8"?>
<formControlPr xmlns="http://schemas.microsoft.com/office/spreadsheetml/2009/9/main" objectType="Drop" dropStyle="combo" dx="22" fmlaLink="$AU$13" fmlaRange="STARCHY" noThreeD="1" sel="1" val="0"/>
</file>

<file path=xl/ctrlProps/ctrlProp947.xml><?xml version="1.0" encoding="utf-8"?>
<formControlPr xmlns="http://schemas.microsoft.com/office/spreadsheetml/2009/9/main" objectType="Drop" dropStyle="combo" dx="22" fmlaLink="$AU$14" fmlaRange="STARCHY" noThreeD="1" sel="1" val="0"/>
</file>

<file path=xl/ctrlProps/ctrlProp948.xml><?xml version="1.0" encoding="utf-8"?>
<formControlPr xmlns="http://schemas.microsoft.com/office/spreadsheetml/2009/9/main" objectType="Drop" dropStyle="combo" dx="22" fmlaLink="$AU$15" fmlaRange="STARCHY" noThreeD="1" sel="1" val="0"/>
</file>

<file path=xl/ctrlProps/ctrlProp949.xml><?xml version="1.0" encoding="utf-8"?>
<formControlPr xmlns="http://schemas.microsoft.com/office/spreadsheetml/2009/9/main" objectType="Drop" dropStyle="combo" dx="22" fmlaLink="$AU$16" fmlaRange="STARCHY" noThreeD="1" sel="1" val="0"/>
</file>

<file path=xl/ctrlProps/ctrlProp95.xml><?xml version="1.0" encoding="utf-8"?>
<formControlPr xmlns="http://schemas.microsoft.com/office/spreadsheetml/2009/9/main" objectType="Drop" dropStyle="combo" dx="22" fmlaLink="$O$56" fmlaRange="Cups" noThreeD="1" sel="1" val="0"/>
</file>

<file path=xl/ctrlProps/ctrlProp950.xml><?xml version="1.0" encoding="utf-8"?>
<formControlPr xmlns="http://schemas.microsoft.com/office/spreadsheetml/2009/9/main" objectType="Drop" dropStyle="combo" dx="22" fmlaLink="$AU$17" fmlaRange="STARCHY" noThreeD="1" sel="1" val="0"/>
</file>

<file path=xl/ctrlProps/ctrlProp951.xml><?xml version="1.0" encoding="utf-8"?>
<formControlPr xmlns="http://schemas.microsoft.com/office/spreadsheetml/2009/9/main" objectType="Drop" dropStyle="combo" dx="22" fmlaLink="$AU$18" fmlaRange="STARCHY" noThreeD="1" sel="1" val="0"/>
</file>

<file path=xl/ctrlProps/ctrlProp952.xml><?xml version="1.0" encoding="utf-8"?>
<formControlPr xmlns="http://schemas.microsoft.com/office/spreadsheetml/2009/9/main" objectType="Drop" dropStyle="combo" dx="22" fmlaLink="$AU$19" fmlaRange="STARCHY" noThreeD="1" sel="1" val="0"/>
</file>

<file path=xl/ctrlProps/ctrlProp953.xml><?xml version="1.0" encoding="utf-8"?>
<formControlPr xmlns="http://schemas.microsoft.com/office/spreadsheetml/2009/9/main" objectType="Drop" dropStyle="combo" dx="22" fmlaLink="$AX$10" fmlaRange="Cups" noThreeD="1" sel="1" val="0"/>
</file>

<file path=xl/ctrlProps/ctrlProp954.xml><?xml version="1.0" encoding="utf-8"?>
<formControlPr xmlns="http://schemas.microsoft.com/office/spreadsheetml/2009/9/main" objectType="Drop" dropStyle="combo" dx="22" fmlaLink="$AX$11" fmlaRange="Cups" noThreeD="1" sel="1" val="0"/>
</file>

<file path=xl/ctrlProps/ctrlProp955.xml><?xml version="1.0" encoding="utf-8"?>
<formControlPr xmlns="http://schemas.microsoft.com/office/spreadsheetml/2009/9/main" objectType="Drop" dropStyle="combo" dx="22" fmlaLink="$AX$12" fmlaRange="Cups" noThreeD="1" sel="1" val="0"/>
</file>

<file path=xl/ctrlProps/ctrlProp956.xml><?xml version="1.0" encoding="utf-8"?>
<formControlPr xmlns="http://schemas.microsoft.com/office/spreadsheetml/2009/9/main" objectType="Drop" dropStyle="combo" dx="22" fmlaLink="$AX$13" fmlaRange="Cups" noThreeD="1" sel="1" val="0"/>
</file>

<file path=xl/ctrlProps/ctrlProp957.xml><?xml version="1.0" encoding="utf-8"?>
<formControlPr xmlns="http://schemas.microsoft.com/office/spreadsheetml/2009/9/main" objectType="Drop" dropStyle="combo" dx="22" fmlaLink="$AX$14" fmlaRange="Cups" noThreeD="1" sel="1" val="0"/>
</file>

<file path=xl/ctrlProps/ctrlProp958.xml><?xml version="1.0" encoding="utf-8"?>
<formControlPr xmlns="http://schemas.microsoft.com/office/spreadsheetml/2009/9/main" objectType="Drop" dropStyle="combo" dx="22" fmlaLink="$AX$15" fmlaRange="Cups" noThreeD="1" sel="1" val="0"/>
</file>

<file path=xl/ctrlProps/ctrlProp959.xml><?xml version="1.0" encoding="utf-8"?>
<formControlPr xmlns="http://schemas.microsoft.com/office/spreadsheetml/2009/9/main" objectType="Drop" dropStyle="combo" dx="22" fmlaLink="$AX$16"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60.xml><?xml version="1.0" encoding="utf-8"?>
<formControlPr xmlns="http://schemas.microsoft.com/office/spreadsheetml/2009/9/main" objectType="Drop" dropStyle="combo" dx="22" fmlaLink="$AX$17" fmlaRange="Cups" noThreeD="1" sel="1" val="0"/>
</file>

<file path=xl/ctrlProps/ctrlProp961.xml><?xml version="1.0" encoding="utf-8"?>
<formControlPr xmlns="http://schemas.microsoft.com/office/spreadsheetml/2009/9/main" objectType="Drop" dropStyle="combo" dx="22" fmlaLink="$AX$18" fmlaRange="Cups" noThreeD="1" sel="1" val="0"/>
</file>

<file path=xl/ctrlProps/ctrlProp962.xml><?xml version="1.0" encoding="utf-8"?>
<formControlPr xmlns="http://schemas.microsoft.com/office/spreadsheetml/2009/9/main" objectType="Drop" dropStyle="combo" dx="22" fmlaLink="$AX$19" fmlaRange="Cups" noThreeD="1" sel="1" val="0"/>
</file>

<file path=xl/ctrlProps/ctrlProp963.xml><?xml version="1.0" encoding="utf-8"?>
<formControlPr xmlns="http://schemas.microsoft.com/office/spreadsheetml/2009/9/main" objectType="Drop" dropStyle="combo" dx="22" fmlaLink="$BA$10" fmlaRange="OTHER" noThreeD="1" sel="1" val="0"/>
</file>

<file path=xl/ctrlProps/ctrlProp964.xml><?xml version="1.0" encoding="utf-8"?>
<formControlPr xmlns="http://schemas.microsoft.com/office/spreadsheetml/2009/9/main" objectType="Drop" dropStyle="combo" dx="22" fmlaLink="$BA$11" fmlaRange="OTHER" noThreeD="1" sel="1" val="0"/>
</file>

<file path=xl/ctrlProps/ctrlProp965.xml><?xml version="1.0" encoding="utf-8"?>
<formControlPr xmlns="http://schemas.microsoft.com/office/spreadsheetml/2009/9/main" objectType="Drop" dropStyle="combo" dx="22" fmlaLink="$BA$12" fmlaRange="OTHER" noThreeD="1" sel="1" val="0"/>
</file>

<file path=xl/ctrlProps/ctrlProp966.xml><?xml version="1.0" encoding="utf-8"?>
<formControlPr xmlns="http://schemas.microsoft.com/office/spreadsheetml/2009/9/main" objectType="Drop" dropStyle="combo" dx="22" fmlaLink="$BA$13" fmlaRange="OTHER" noThreeD="1" sel="1" val="0"/>
</file>

<file path=xl/ctrlProps/ctrlProp967.xml><?xml version="1.0" encoding="utf-8"?>
<formControlPr xmlns="http://schemas.microsoft.com/office/spreadsheetml/2009/9/main" objectType="Drop" dropStyle="combo" dx="22" fmlaLink="$BA$14" fmlaRange="OTHER" noThreeD="1" sel="1" val="0"/>
</file>

<file path=xl/ctrlProps/ctrlProp968.xml><?xml version="1.0" encoding="utf-8"?>
<formControlPr xmlns="http://schemas.microsoft.com/office/spreadsheetml/2009/9/main" objectType="Drop" dropStyle="combo" dx="22" fmlaLink="$BA$15" fmlaRange="OTHER" noThreeD="1" sel="1" val="0"/>
</file>

<file path=xl/ctrlProps/ctrlProp969.xml><?xml version="1.0" encoding="utf-8"?>
<formControlPr xmlns="http://schemas.microsoft.com/office/spreadsheetml/2009/9/main" objectType="Drop" dropStyle="combo" dx="22" fmlaLink="$BA$16" fmlaRange="OTHER" noThreeD="1" sel="1" val="0"/>
</file>

<file path=xl/ctrlProps/ctrlProp97.xml><?xml version="1.0" encoding="utf-8"?>
<formControlPr xmlns="http://schemas.microsoft.com/office/spreadsheetml/2009/9/main" objectType="Drop" dropStyle="combo" dx="22" fmlaLink="$O$58" fmlaRange="Cups" noThreeD="1" sel="1" val="0"/>
</file>

<file path=xl/ctrlProps/ctrlProp970.xml><?xml version="1.0" encoding="utf-8"?>
<formControlPr xmlns="http://schemas.microsoft.com/office/spreadsheetml/2009/9/main" objectType="Drop" dropStyle="combo" dx="22" fmlaLink="$BA$17" fmlaRange="OTHER" noThreeD="1" sel="1" val="0"/>
</file>

<file path=xl/ctrlProps/ctrlProp971.xml><?xml version="1.0" encoding="utf-8"?>
<formControlPr xmlns="http://schemas.microsoft.com/office/spreadsheetml/2009/9/main" objectType="Drop" dropStyle="combo" dx="22" fmlaLink="$BA$18" fmlaRange="OTHER" noThreeD="1" sel="1" val="0"/>
</file>

<file path=xl/ctrlProps/ctrlProp972.xml><?xml version="1.0" encoding="utf-8"?>
<formControlPr xmlns="http://schemas.microsoft.com/office/spreadsheetml/2009/9/main" objectType="Drop" dropStyle="combo" dx="22" fmlaLink="$BA$19" fmlaRange="OTHER" noThreeD="1" sel="1" val="0"/>
</file>

<file path=xl/ctrlProps/ctrlProp973.xml><?xml version="1.0" encoding="utf-8"?>
<formControlPr xmlns="http://schemas.microsoft.com/office/spreadsheetml/2009/9/main" objectType="Drop" dropStyle="combo" dx="22" fmlaLink="$BD$10" fmlaRange="Cups" noThreeD="1" sel="1" val="0"/>
</file>

<file path=xl/ctrlProps/ctrlProp974.xml><?xml version="1.0" encoding="utf-8"?>
<formControlPr xmlns="http://schemas.microsoft.com/office/spreadsheetml/2009/9/main" objectType="Drop" dropStyle="combo" dx="22" fmlaLink="$BD$11" fmlaRange="Cups" noThreeD="1" sel="1" val="0"/>
</file>

<file path=xl/ctrlProps/ctrlProp975.xml><?xml version="1.0" encoding="utf-8"?>
<formControlPr xmlns="http://schemas.microsoft.com/office/spreadsheetml/2009/9/main" objectType="Drop" dropStyle="combo" dx="22" fmlaLink="$BD$12" fmlaRange="Cups" noThreeD="1" sel="1" val="0"/>
</file>

<file path=xl/ctrlProps/ctrlProp976.xml><?xml version="1.0" encoding="utf-8"?>
<formControlPr xmlns="http://schemas.microsoft.com/office/spreadsheetml/2009/9/main" objectType="Drop" dropStyle="combo" dx="22" fmlaLink="$BD$13" fmlaRange="Cups" noThreeD="1" sel="1" val="0"/>
</file>

<file path=xl/ctrlProps/ctrlProp977.xml><?xml version="1.0" encoding="utf-8"?>
<formControlPr xmlns="http://schemas.microsoft.com/office/spreadsheetml/2009/9/main" objectType="Drop" dropStyle="combo" dx="22" fmlaLink="$BD$14" fmlaRange="Cups" noThreeD="1" sel="1" val="0"/>
</file>

<file path=xl/ctrlProps/ctrlProp978.xml><?xml version="1.0" encoding="utf-8"?>
<formControlPr xmlns="http://schemas.microsoft.com/office/spreadsheetml/2009/9/main" objectType="Drop" dropStyle="combo" dx="22" fmlaLink="$BD$15" fmlaRange="Cups" noThreeD="1" sel="1" val="0"/>
</file>

<file path=xl/ctrlProps/ctrlProp979.xml><?xml version="1.0" encoding="utf-8"?>
<formControlPr xmlns="http://schemas.microsoft.com/office/spreadsheetml/2009/9/main" objectType="Drop" dropStyle="combo" dx="22" fmlaLink="$BD$16"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80.xml><?xml version="1.0" encoding="utf-8"?>
<formControlPr xmlns="http://schemas.microsoft.com/office/spreadsheetml/2009/9/main" objectType="Drop" dropStyle="combo" dx="22" fmlaLink="$BD$17" fmlaRange="Cups" noThreeD="1" sel="1" val="0"/>
</file>

<file path=xl/ctrlProps/ctrlProp981.xml><?xml version="1.0" encoding="utf-8"?>
<formControlPr xmlns="http://schemas.microsoft.com/office/spreadsheetml/2009/9/main" objectType="Drop" dropStyle="combo" dx="22" fmlaLink="$BD$18" fmlaRange="Cups" noThreeD="1" sel="1" val="0"/>
</file>

<file path=xl/ctrlProps/ctrlProp982.xml><?xml version="1.0" encoding="utf-8"?>
<formControlPr xmlns="http://schemas.microsoft.com/office/spreadsheetml/2009/9/main" objectType="Drop" dropStyle="combo" dx="22" fmlaLink="$BD$19" fmlaRange="Cups" noThreeD="1" sel="1" val="0"/>
</file>

<file path=xl/ctrlProps/ctrlProp983.xml><?xml version="1.0" encoding="utf-8"?>
<formControlPr xmlns="http://schemas.microsoft.com/office/spreadsheetml/2009/9/main" objectType="Drop" dropStyle="combo" dx="22" fmlaLink="$AC$18" fmlaRange="GREEN" noThreeD="1" sel="1" val="0"/>
</file>

<file path=xl/ctrlProps/ctrlProp984.xml><?xml version="1.0" encoding="utf-8"?>
<formControlPr xmlns="http://schemas.microsoft.com/office/spreadsheetml/2009/9/main" objectType="Drop" dropStyle="combo" dx="22" fmlaLink="$W$16" fmlaRange="Cups" noThreeD="1" sel="1" val="0"/>
</file>

<file path=xl/ctrlProps/ctrlProp985.xml><?xml version="1.0" encoding="utf-8"?>
<formControlPr xmlns="http://schemas.microsoft.com/office/spreadsheetml/2009/9/main" objectType="Drop" dropStyle="combo" dx="22" fmlaLink="$W$15" fmlaRange="Cups" noThreeD="1" sel="1" val="0"/>
</file>

<file path=xl/ctrlProps/ctrlProp986.xml><?xml version="1.0" encoding="utf-8"?>
<formControlPr xmlns="http://schemas.microsoft.com/office/spreadsheetml/2009/9/main" objectType="Drop" dropStyle="combo" dx="22" fmlaLink="$W$13" fmlaRange="Cups" noThreeD="1" sel="1" val="0"/>
</file>

<file path=xl/ctrlProps/ctrlProp987.xml><?xml version="1.0" encoding="utf-8"?>
<formControlPr xmlns="http://schemas.microsoft.com/office/spreadsheetml/2009/9/main" objectType="Drop" dropStyle="combo" dx="22" fmlaLink="$W$14" fmlaRange="Cups" noThreeD="1" sel="1" val="0"/>
</file>

<file path=xl/ctrlProps/ctrlProp988.xml><?xml version="1.0" encoding="utf-8"?>
<formControlPr xmlns="http://schemas.microsoft.com/office/spreadsheetml/2009/9/main" objectType="Drop" dropStyle="combo" dx="22" fmlaLink="$W$17" fmlaRange="Cups" noThreeD="1" sel="1" val="0"/>
</file>

<file path=xl/ctrlProps/ctrlProp989.xml><?xml version="1.0" encoding="utf-8"?>
<formControlPr xmlns="http://schemas.microsoft.com/office/spreadsheetml/2009/9/main" objectType="Drop" dropStyle="combo" dx="22" fmlaLink="$AF$7" fmlaRange="Cups" noThreeD="1" sel="1" val="0"/>
</file>

<file path=xl/ctrlProps/ctrlProp99.xml><?xml version="1.0" encoding="utf-8"?>
<formControlPr xmlns="http://schemas.microsoft.com/office/spreadsheetml/2009/9/main" objectType="Drop" dropStyle="combo" dx="22" fmlaLink="$O$60" fmlaRange="Cups" noThreeD="1" sel="1" val="0"/>
</file>

<file path=xl/ctrlProps/ctrlProp990.xml><?xml version="1.0" encoding="utf-8"?>
<formControlPr xmlns="http://schemas.microsoft.com/office/spreadsheetml/2009/9/main" objectType="Drop" dropStyle="combo" dx="22" fmlaLink="$AL$7" fmlaRange="Cups" noThreeD="1" sel="1" val="0"/>
</file>

<file path=xl/ctrlProps/ctrlProp991.xml><?xml version="1.0" encoding="utf-8"?>
<formControlPr xmlns="http://schemas.microsoft.com/office/spreadsheetml/2009/9/main" objectType="Drop" dropStyle="combo" dx="22" fmlaLink="$AR$7" fmlaRange="Cups" noThreeD="1" sel="1" val="0"/>
</file>

<file path=xl/ctrlProps/ctrlProp992.xml><?xml version="1.0" encoding="utf-8"?>
<formControlPr xmlns="http://schemas.microsoft.com/office/spreadsheetml/2009/9/main" objectType="Drop" dropStyle="combo" dx="22" fmlaLink="$AX$7" fmlaRange="Cups" noThreeD="1" sel="1" val="0"/>
</file>

<file path=xl/ctrlProps/ctrlProp993.xml><?xml version="1.0" encoding="utf-8"?>
<formControlPr xmlns="http://schemas.microsoft.com/office/spreadsheetml/2009/9/main" objectType="Drop" dropStyle="combo" dx="22" fmlaLink="$BD$5" fmlaRange="Cups" noThreeD="1" sel="1" val="0"/>
</file>

<file path=xl/ctrlProps/ctrlProp994.xml><?xml version="1.0" encoding="utf-8"?>
<formControlPr xmlns="http://schemas.microsoft.com/office/spreadsheetml/2009/9/main" objectType="CheckBox" fmlaLink="$AR$3" lockText="1"/>
</file>

<file path=xl/ctrlProps/ctrlProp995.xml><?xml version="1.0" encoding="utf-8"?>
<formControlPr xmlns="http://schemas.microsoft.com/office/spreadsheetml/2009/9/main" objectType="Drop" dropStyle="combo" dx="22" fmlaLink="$A$7" fmlaRange="meals" noThreeD="1" sel="1" val="0"/>
</file>

<file path=xl/ctrlProps/ctrlProp996.xml><?xml version="1.0" encoding="utf-8"?>
<formControlPr xmlns="http://schemas.microsoft.com/office/spreadsheetml/2009/9/main" objectType="Drop" dropStyle="combo" dx="22" fmlaLink="$A$8" fmlaRange="meals" noThreeD="1" sel="1" val="0"/>
</file>

<file path=xl/ctrlProps/ctrlProp997.xml><?xml version="1.0" encoding="utf-8"?>
<formControlPr xmlns="http://schemas.microsoft.com/office/spreadsheetml/2009/9/main" objectType="Drop" dropStyle="combo" dx="22" fmlaLink="$A$9" fmlaRange="meals" noThreeD="1" sel="1" val="0"/>
</file>

<file path=xl/ctrlProps/ctrlProp998.xml><?xml version="1.0" encoding="utf-8"?>
<formControlPr xmlns="http://schemas.microsoft.com/office/spreadsheetml/2009/9/main" objectType="Drop" dropStyle="combo" dx="22" fmlaLink="$A$10" fmlaRange="meals" noThreeD="1" sel="1" val="0"/>
</file>

<file path=xl/ctrlProps/ctrlProp999.xml><?xml version="1.0" encoding="utf-8"?>
<formControlPr xmlns="http://schemas.microsoft.com/office/spreadsheetml/2009/9/main" objectType="Drop" dropStyle="combo" dx="22" fmlaLink="$A$11" fmlaRange="meal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820" name="Picture 1">
          <a:extLst>
            <a:ext uri="{FF2B5EF4-FFF2-40B4-BE49-F238E27FC236}">
              <a16:creationId xmlns:a16="http://schemas.microsoft.com/office/drawing/2014/main" id="{00000000-0008-0000-0100-0000DC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0</xdr:row>
      <xdr:rowOff>643454</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809625</xdr:colOff>
          <xdr:row>9</xdr:row>
          <xdr:rowOff>323850</xdr:rowOff>
        </xdr:to>
        <xdr:sp macro="" textlink="">
          <xdr:nvSpPr>
            <xdr:cNvPr id="32769" name="Option Button 1" hidden="1">
              <a:extLst>
                <a:ext uri="{63B3BB69-23CF-44E3-9099-C40C66FF867C}">
                  <a14:compatExt spid="_x0000_s32769"/>
                </a:ext>
                <a:ext uri="{FF2B5EF4-FFF2-40B4-BE49-F238E27FC236}">
                  <a16:creationId xmlns:a16="http://schemas.microsoft.com/office/drawing/2014/main" id="{00000000-0008-0000-0F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809625</xdr:colOff>
          <xdr:row>10</xdr:row>
          <xdr:rowOff>361950</xdr:rowOff>
        </xdr:to>
        <xdr:sp macro="" textlink="">
          <xdr:nvSpPr>
            <xdr:cNvPr id="32770" name="Option Button 2" hidden="1">
              <a:extLst>
                <a:ext uri="{63B3BB69-23CF-44E3-9099-C40C66FF867C}">
                  <a14:compatExt spid="_x0000_s32770"/>
                </a:ext>
                <a:ext uri="{FF2B5EF4-FFF2-40B4-BE49-F238E27FC236}">
                  <a16:creationId xmlns:a16="http://schemas.microsoft.com/office/drawing/2014/main" id="{00000000-0008-0000-0F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809625</xdr:colOff>
          <xdr:row>11</xdr:row>
          <xdr:rowOff>342900</xdr:rowOff>
        </xdr:to>
        <xdr:sp macro="" textlink="">
          <xdr:nvSpPr>
            <xdr:cNvPr id="32771" name="Option Button 3" hidden="1">
              <a:extLst>
                <a:ext uri="{63B3BB69-23CF-44E3-9099-C40C66FF867C}">
                  <a14:compatExt spid="_x0000_s32771"/>
                </a:ext>
                <a:ext uri="{FF2B5EF4-FFF2-40B4-BE49-F238E27FC236}">
                  <a16:creationId xmlns:a16="http://schemas.microsoft.com/office/drawing/2014/main" id="{00000000-0008-0000-0F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809625</xdr:colOff>
          <xdr:row>12</xdr:row>
          <xdr:rowOff>323850</xdr:rowOff>
        </xdr:to>
        <xdr:sp macro="" textlink="">
          <xdr:nvSpPr>
            <xdr:cNvPr id="32772" name="Option Button 4" hidden="1">
              <a:extLst>
                <a:ext uri="{63B3BB69-23CF-44E3-9099-C40C66FF867C}">
                  <a14:compatExt spid="_x0000_s32772"/>
                </a:ext>
                <a:ext uri="{FF2B5EF4-FFF2-40B4-BE49-F238E27FC236}">
                  <a16:creationId xmlns:a16="http://schemas.microsoft.com/office/drawing/2014/main" id="{00000000-0008-0000-0F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2773" name="Option Button 5" hidden="1">
              <a:extLst>
                <a:ext uri="{63B3BB69-23CF-44E3-9099-C40C66FF867C}">
                  <a14:compatExt spid="_x0000_s32773"/>
                </a:ext>
                <a:ext uri="{FF2B5EF4-FFF2-40B4-BE49-F238E27FC236}">
                  <a16:creationId xmlns:a16="http://schemas.microsoft.com/office/drawing/2014/main" id="{00000000-0008-0000-0F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2774" name="Option Button 6" hidden="1">
              <a:extLst>
                <a:ext uri="{63B3BB69-23CF-44E3-9099-C40C66FF867C}">
                  <a14:compatExt spid="_x0000_s32774"/>
                </a:ext>
                <a:ext uri="{FF2B5EF4-FFF2-40B4-BE49-F238E27FC236}">
                  <a16:creationId xmlns:a16="http://schemas.microsoft.com/office/drawing/2014/main" id="{00000000-0008-0000-0F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2775" name="Option Button 7" hidden="1">
              <a:extLst>
                <a:ext uri="{63B3BB69-23CF-44E3-9099-C40C66FF867C}">
                  <a14:compatExt spid="_x0000_s32775"/>
                </a:ext>
                <a:ext uri="{FF2B5EF4-FFF2-40B4-BE49-F238E27FC236}">
                  <a16:creationId xmlns:a16="http://schemas.microsoft.com/office/drawing/2014/main" id="{00000000-0008-0000-0F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390525</xdr:rowOff>
        </xdr:to>
        <xdr:sp macro="" textlink="">
          <xdr:nvSpPr>
            <xdr:cNvPr id="32776" name="Option Button 8" hidden="1">
              <a:extLst>
                <a:ext uri="{63B3BB69-23CF-44E3-9099-C40C66FF867C}">
                  <a14:compatExt spid="_x0000_s32776"/>
                </a:ext>
                <a:ext uri="{FF2B5EF4-FFF2-40B4-BE49-F238E27FC236}">
                  <a16:creationId xmlns:a16="http://schemas.microsoft.com/office/drawing/2014/main" id="{00000000-0008-0000-0F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2777" name="Group Box 9" hidden="1">
              <a:extLst>
                <a:ext uri="{63B3BB69-23CF-44E3-9099-C40C66FF867C}">
                  <a14:compatExt spid="_x0000_s32777"/>
                </a:ext>
                <a:ext uri="{FF2B5EF4-FFF2-40B4-BE49-F238E27FC236}">
                  <a16:creationId xmlns:a16="http://schemas.microsoft.com/office/drawing/2014/main" id="{00000000-0008-0000-0F00-000009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2778" name="Group Box 10" hidden="1">
              <a:extLst>
                <a:ext uri="{63B3BB69-23CF-44E3-9099-C40C66FF867C}">
                  <a14:compatExt spid="_x0000_s32778"/>
                </a:ext>
                <a:ext uri="{FF2B5EF4-FFF2-40B4-BE49-F238E27FC236}">
                  <a16:creationId xmlns:a16="http://schemas.microsoft.com/office/drawing/2014/main" id="{00000000-0008-0000-0F00-00000A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19050</xdr:rowOff>
        </xdr:from>
        <xdr:to>
          <xdr:col>10</xdr:col>
          <xdr:colOff>0</xdr:colOff>
          <xdr:row>31</xdr:row>
          <xdr:rowOff>0</xdr:rowOff>
        </xdr:to>
        <xdr:sp macro="" textlink="">
          <xdr:nvSpPr>
            <xdr:cNvPr id="32779" name="Group Box 11" hidden="1">
              <a:extLst>
                <a:ext uri="{63B3BB69-23CF-44E3-9099-C40C66FF867C}">
                  <a14:compatExt spid="_x0000_s32779"/>
                </a:ext>
                <a:ext uri="{FF2B5EF4-FFF2-40B4-BE49-F238E27FC236}">
                  <a16:creationId xmlns:a16="http://schemas.microsoft.com/office/drawing/2014/main" id="{00000000-0008-0000-0F00-00000B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2780" name="Option Button 12" hidden="1">
              <a:extLst>
                <a:ext uri="{63B3BB69-23CF-44E3-9099-C40C66FF867C}">
                  <a14:compatExt spid="_x0000_s32780"/>
                </a:ext>
                <a:ext uri="{FF2B5EF4-FFF2-40B4-BE49-F238E27FC236}">
                  <a16:creationId xmlns:a16="http://schemas.microsoft.com/office/drawing/2014/main" id="{00000000-0008-0000-0F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2781" name="Option Button 13" hidden="1">
              <a:extLst>
                <a:ext uri="{63B3BB69-23CF-44E3-9099-C40C66FF867C}">
                  <a14:compatExt spid="_x0000_s32781"/>
                </a:ext>
                <a:ext uri="{FF2B5EF4-FFF2-40B4-BE49-F238E27FC236}">
                  <a16:creationId xmlns:a16="http://schemas.microsoft.com/office/drawing/2014/main" id="{00000000-0008-0000-0F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2782" name="Option Button 14" hidden="1">
              <a:extLst>
                <a:ext uri="{63B3BB69-23CF-44E3-9099-C40C66FF867C}">
                  <a14:compatExt spid="_x0000_s32782"/>
                </a:ext>
                <a:ext uri="{FF2B5EF4-FFF2-40B4-BE49-F238E27FC236}">
                  <a16:creationId xmlns:a16="http://schemas.microsoft.com/office/drawing/2014/main" id="{00000000-0008-0000-0F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2783" name="Option Button 15" hidden="1">
              <a:extLst>
                <a:ext uri="{63B3BB69-23CF-44E3-9099-C40C66FF867C}">
                  <a14:compatExt spid="_x0000_s32783"/>
                </a:ext>
                <a:ext uri="{FF2B5EF4-FFF2-40B4-BE49-F238E27FC236}">
                  <a16:creationId xmlns:a16="http://schemas.microsoft.com/office/drawing/2014/main" id="{00000000-0008-0000-0F00-00000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2784" name="Option Button 16" hidden="1">
              <a:extLst>
                <a:ext uri="{63B3BB69-23CF-44E3-9099-C40C66FF867C}">
                  <a14:compatExt spid="_x0000_s32784"/>
                </a:ext>
                <a:ext uri="{FF2B5EF4-FFF2-40B4-BE49-F238E27FC236}">
                  <a16:creationId xmlns:a16="http://schemas.microsoft.com/office/drawing/2014/main" id="{00000000-0008-0000-0F00-00001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2785" name="Option Button 17" hidden="1">
              <a:extLst>
                <a:ext uri="{63B3BB69-23CF-44E3-9099-C40C66FF867C}">
                  <a14:compatExt spid="_x0000_s32785"/>
                </a:ext>
                <a:ext uri="{FF2B5EF4-FFF2-40B4-BE49-F238E27FC236}">
                  <a16:creationId xmlns:a16="http://schemas.microsoft.com/office/drawing/2014/main" id="{00000000-0008-0000-0F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2786" name="Option Button 18" hidden="1">
              <a:extLst>
                <a:ext uri="{63B3BB69-23CF-44E3-9099-C40C66FF867C}">
                  <a14:compatExt spid="_x0000_s32786"/>
                </a:ext>
                <a:ext uri="{FF2B5EF4-FFF2-40B4-BE49-F238E27FC236}">
                  <a16:creationId xmlns:a16="http://schemas.microsoft.com/office/drawing/2014/main" id="{00000000-0008-0000-0F00-00001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38</xdr:row>
          <xdr:rowOff>142875</xdr:rowOff>
        </xdr:from>
        <xdr:to>
          <xdr:col>0</xdr:col>
          <xdr:colOff>695325</xdr:colOff>
          <xdr:row>38</xdr:row>
          <xdr:rowOff>361950</xdr:rowOff>
        </xdr:to>
        <xdr:sp macro="" textlink="">
          <xdr:nvSpPr>
            <xdr:cNvPr id="32787" name="Option Button 19" hidden="1">
              <a:extLst>
                <a:ext uri="{63B3BB69-23CF-44E3-9099-C40C66FF867C}">
                  <a14:compatExt spid="_x0000_s32787"/>
                </a:ext>
                <a:ext uri="{FF2B5EF4-FFF2-40B4-BE49-F238E27FC236}">
                  <a16:creationId xmlns:a16="http://schemas.microsoft.com/office/drawing/2014/main" id="{00000000-0008-0000-0F00-00001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39</xdr:row>
          <xdr:rowOff>0</xdr:rowOff>
        </xdr:to>
        <xdr:sp macro="" textlink="">
          <xdr:nvSpPr>
            <xdr:cNvPr id="32788" name="Group Box 20" hidden="1">
              <a:extLst>
                <a:ext uri="{63B3BB69-23CF-44E3-9099-C40C66FF867C}">
                  <a14:compatExt spid="_x0000_s32788"/>
                </a:ext>
                <a:ext uri="{FF2B5EF4-FFF2-40B4-BE49-F238E27FC236}">
                  <a16:creationId xmlns:a16="http://schemas.microsoft.com/office/drawing/2014/main" id="{00000000-0008-0000-0F00-000014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2789" name="Option Button 21" hidden="1">
              <a:extLst>
                <a:ext uri="{63B3BB69-23CF-44E3-9099-C40C66FF867C}">
                  <a14:compatExt spid="_x0000_s32789"/>
                </a:ext>
                <a:ext uri="{FF2B5EF4-FFF2-40B4-BE49-F238E27FC236}">
                  <a16:creationId xmlns:a16="http://schemas.microsoft.com/office/drawing/2014/main" id="{00000000-0008-0000-0F00-00001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2790" name="Option Button 22" hidden="1">
              <a:extLst>
                <a:ext uri="{63B3BB69-23CF-44E3-9099-C40C66FF867C}">
                  <a14:compatExt spid="_x0000_s32790"/>
                </a:ext>
                <a:ext uri="{FF2B5EF4-FFF2-40B4-BE49-F238E27FC236}">
                  <a16:creationId xmlns:a16="http://schemas.microsoft.com/office/drawing/2014/main" id="{00000000-0008-0000-0F00-00001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2791" name="Option Button 23" hidden="1">
              <a:extLst>
                <a:ext uri="{63B3BB69-23CF-44E3-9099-C40C66FF867C}">
                  <a14:compatExt spid="_x0000_s32791"/>
                </a:ext>
                <a:ext uri="{FF2B5EF4-FFF2-40B4-BE49-F238E27FC236}">
                  <a16:creationId xmlns:a16="http://schemas.microsoft.com/office/drawing/2014/main" id="{00000000-0008-0000-0F00-00001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2792" name="Option Button 24" hidden="1">
              <a:extLst>
                <a:ext uri="{63B3BB69-23CF-44E3-9099-C40C66FF867C}">
                  <a14:compatExt spid="_x0000_s32792"/>
                </a:ext>
                <a:ext uri="{FF2B5EF4-FFF2-40B4-BE49-F238E27FC236}">
                  <a16:creationId xmlns:a16="http://schemas.microsoft.com/office/drawing/2014/main" id="{00000000-0008-0000-0F00-00001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2793" name="Group Box 25" hidden="1">
              <a:extLst>
                <a:ext uri="{63B3BB69-23CF-44E3-9099-C40C66FF867C}">
                  <a14:compatExt spid="_x0000_s32793"/>
                </a:ext>
                <a:ext uri="{FF2B5EF4-FFF2-40B4-BE49-F238E27FC236}">
                  <a16:creationId xmlns:a16="http://schemas.microsoft.com/office/drawing/2014/main" id="{00000000-0008-0000-0F00-000019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2794" name="Option Button 26" hidden="1">
              <a:extLst>
                <a:ext uri="{63B3BB69-23CF-44E3-9099-C40C66FF867C}">
                  <a14:compatExt spid="_x0000_s32794"/>
                </a:ext>
                <a:ext uri="{FF2B5EF4-FFF2-40B4-BE49-F238E27FC236}">
                  <a16:creationId xmlns:a16="http://schemas.microsoft.com/office/drawing/2014/main" id="{00000000-0008-0000-0F00-00001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2795" name="Option Button 27" hidden="1">
              <a:extLst>
                <a:ext uri="{63B3BB69-23CF-44E3-9099-C40C66FF867C}">
                  <a14:compatExt spid="_x0000_s32795"/>
                </a:ext>
                <a:ext uri="{FF2B5EF4-FFF2-40B4-BE49-F238E27FC236}">
                  <a16:creationId xmlns:a16="http://schemas.microsoft.com/office/drawing/2014/main" id="{00000000-0008-0000-0F00-00001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2796" name="Option Button 28" hidden="1">
              <a:extLst>
                <a:ext uri="{63B3BB69-23CF-44E3-9099-C40C66FF867C}">
                  <a14:compatExt spid="_x0000_s32796"/>
                </a:ext>
                <a:ext uri="{FF2B5EF4-FFF2-40B4-BE49-F238E27FC236}">
                  <a16:creationId xmlns:a16="http://schemas.microsoft.com/office/drawing/2014/main" id="{00000000-0008-0000-0F00-00001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2797" name="Option Button 29" hidden="1">
              <a:extLst>
                <a:ext uri="{63B3BB69-23CF-44E3-9099-C40C66FF867C}">
                  <a14:compatExt spid="_x0000_s32797"/>
                </a:ext>
                <a:ext uri="{FF2B5EF4-FFF2-40B4-BE49-F238E27FC236}">
                  <a16:creationId xmlns:a16="http://schemas.microsoft.com/office/drawing/2014/main" id="{00000000-0008-0000-0F00-00001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1733550</xdr:colOff>
          <xdr:row>55</xdr:row>
          <xdr:rowOff>9525</xdr:rowOff>
        </xdr:to>
        <xdr:sp macro="" textlink="">
          <xdr:nvSpPr>
            <xdr:cNvPr id="32798" name="Group Box 30" hidden="1">
              <a:extLst>
                <a:ext uri="{63B3BB69-23CF-44E3-9099-C40C66FF867C}">
                  <a14:compatExt spid="_x0000_s32798"/>
                </a:ext>
                <a:ext uri="{FF2B5EF4-FFF2-40B4-BE49-F238E27FC236}">
                  <a16:creationId xmlns:a16="http://schemas.microsoft.com/office/drawing/2014/main" id="{00000000-0008-0000-0F00-00001E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2799" name="Option Button 31" hidden="1">
              <a:extLst>
                <a:ext uri="{63B3BB69-23CF-44E3-9099-C40C66FF867C}">
                  <a14:compatExt spid="_x0000_s32799"/>
                </a:ext>
                <a:ext uri="{FF2B5EF4-FFF2-40B4-BE49-F238E27FC236}">
                  <a16:creationId xmlns:a16="http://schemas.microsoft.com/office/drawing/2014/main" id="{00000000-0008-0000-0F00-00001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695325</xdr:colOff>
          <xdr:row>60</xdr:row>
          <xdr:rowOff>342900</xdr:rowOff>
        </xdr:to>
        <xdr:sp macro="" textlink="">
          <xdr:nvSpPr>
            <xdr:cNvPr id="32800" name="Option Button 32" hidden="1">
              <a:extLst>
                <a:ext uri="{63B3BB69-23CF-44E3-9099-C40C66FF867C}">
                  <a14:compatExt spid="_x0000_s32800"/>
                </a:ext>
                <a:ext uri="{FF2B5EF4-FFF2-40B4-BE49-F238E27FC236}">
                  <a16:creationId xmlns:a16="http://schemas.microsoft.com/office/drawing/2014/main" id="{00000000-0008-0000-0F00-00002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2801" name="Option Button 33" hidden="1">
              <a:extLst>
                <a:ext uri="{63B3BB69-23CF-44E3-9099-C40C66FF867C}">
                  <a14:compatExt spid="_x0000_s32801"/>
                </a:ext>
                <a:ext uri="{FF2B5EF4-FFF2-40B4-BE49-F238E27FC236}">
                  <a16:creationId xmlns:a16="http://schemas.microsoft.com/office/drawing/2014/main" id="{00000000-0008-0000-0F00-00002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62</xdr:row>
          <xdr:rowOff>104775</xdr:rowOff>
        </xdr:from>
        <xdr:to>
          <xdr:col>0</xdr:col>
          <xdr:colOff>695325</xdr:colOff>
          <xdr:row>62</xdr:row>
          <xdr:rowOff>323850</xdr:rowOff>
        </xdr:to>
        <xdr:sp macro="" textlink="">
          <xdr:nvSpPr>
            <xdr:cNvPr id="32802" name="Option Button 34" hidden="1">
              <a:extLst>
                <a:ext uri="{63B3BB69-23CF-44E3-9099-C40C66FF867C}">
                  <a14:compatExt spid="_x0000_s32802"/>
                </a:ext>
                <a:ext uri="{FF2B5EF4-FFF2-40B4-BE49-F238E27FC236}">
                  <a16:creationId xmlns:a16="http://schemas.microsoft.com/office/drawing/2014/main" id="{00000000-0008-0000-0F00-00002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59</xdr:row>
          <xdr:rowOff>19050</xdr:rowOff>
        </xdr:from>
        <xdr:to>
          <xdr:col>10</xdr:col>
          <xdr:colOff>0</xdr:colOff>
          <xdr:row>62</xdr:row>
          <xdr:rowOff>581025</xdr:rowOff>
        </xdr:to>
        <xdr:sp macro="" textlink="">
          <xdr:nvSpPr>
            <xdr:cNvPr id="32803" name="Group Box 35" hidden="1">
              <a:extLst>
                <a:ext uri="{63B3BB69-23CF-44E3-9099-C40C66FF867C}">
                  <a14:compatExt spid="_x0000_s32803"/>
                </a:ext>
                <a:ext uri="{FF2B5EF4-FFF2-40B4-BE49-F238E27FC236}">
                  <a16:creationId xmlns:a16="http://schemas.microsoft.com/office/drawing/2014/main" id="{00000000-0008-0000-0F00-000023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7</xdr:row>
          <xdr:rowOff>142875</xdr:rowOff>
        </xdr:from>
        <xdr:to>
          <xdr:col>39</xdr:col>
          <xdr:colOff>285750</xdr:colOff>
          <xdr:row>7</xdr:row>
          <xdr:rowOff>342900</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F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39</xdr:col>
          <xdr:colOff>266700</xdr:colOff>
          <xdr:row>8</xdr:row>
          <xdr:rowOff>342900</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F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447675</xdr:colOff>
          <xdr:row>7</xdr:row>
          <xdr:rowOff>304800</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F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47625</xdr:rowOff>
        </xdr:from>
        <xdr:to>
          <xdr:col>47</xdr:col>
          <xdr:colOff>447675</xdr:colOff>
          <xdr:row>8</xdr:row>
          <xdr:rowOff>257175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F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47625</xdr:rowOff>
        </xdr:from>
        <xdr:to>
          <xdr:col>47</xdr:col>
          <xdr:colOff>447675</xdr:colOff>
          <xdr:row>9</xdr:row>
          <xdr:rowOff>257175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F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47625</xdr:rowOff>
        </xdr:from>
        <xdr:to>
          <xdr:col>47</xdr:col>
          <xdr:colOff>447675</xdr:colOff>
          <xdr:row>10</xdr:row>
          <xdr:rowOff>257175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F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47625</xdr:rowOff>
        </xdr:from>
        <xdr:to>
          <xdr:col>47</xdr:col>
          <xdr:colOff>447675</xdr:colOff>
          <xdr:row>11</xdr:row>
          <xdr:rowOff>257175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F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2811" name="Group Box 43" hidden="1">
              <a:extLst>
                <a:ext uri="{63B3BB69-23CF-44E3-9099-C40C66FF867C}">
                  <a14:compatExt spid="_x0000_s32811"/>
                </a:ext>
                <a:ext uri="{FF2B5EF4-FFF2-40B4-BE49-F238E27FC236}">
                  <a16:creationId xmlns:a16="http://schemas.microsoft.com/office/drawing/2014/main" id="{00000000-0008-0000-0F00-00002B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2812" name="Option Button 44" hidden="1">
              <a:extLst>
                <a:ext uri="{63B3BB69-23CF-44E3-9099-C40C66FF867C}">
                  <a14:compatExt spid="_x0000_s32812"/>
                </a:ext>
                <a:ext uri="{FF2B5EF4-FFF2-40B4-BE49-F238E27FC236}">
                  <a16:creationId xmlns:a16="http://schemas.microsoft.com/office/drawing/2014/main" id="{00000000-0008-0000-0F00-00002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2813" name="Option Button 45" hidden="1">
              <a:extLst>
                <a:ext uri="{63B3BB69-23CF-44E3-9099-C40C66FF867C}">
                  <a14:compatExt spid="_x0000_s32813"/>
                </a:ext>
                <a:ext uri="{FF2B5EF4-FFF2-40B4-BE49-F238E27FC236}">
                  <a16:creationId xmlns:a16="http://schemas.microsoft.com/office/drawing/2014/main" id="{00000000-0008-0000-0F00-00002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142875</xdr:rowOff>
        </xdr:from>
        <xdr:to>
          <xdr:col>6</xdr:col>
          <xdr:colOff>638175</xdr:colOff>
          <xdr:row>11</xdr:row>
          <xdr:rowOff>371475</xdr:rowOff>
        </xdr:to>
        <xdr:sp macro="" textlink="">
          <xdr:nvSpPr>
            <xdr:cNvPr id="32814" name="Option Button 46" hidden="1">
              <a:extLst>
                <a:ext uri="{63B3BB69-23CF-44E3-9099-C40C66FF867C}">
                  <a14:compatExt spid="_x0000_s32814"/>
                </a:ext>
                <a:ext uri="{FF2B5EF4-FFF2-40B4-BE49-F238E27FC236}">
                  <a16:creationId xmlns:a16="http://schemas.microsoft.com/office/drawing/2014/main" id="{00000000-0008-0000-0F00-00002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2815" name="Option Button 47" hidden="1">
              <a:extLst>
                <a:ext uri="{63B3BB69-23CF-44E3-9099-C40C66FF867C}">
                  <a14:compatExt spid="_x0000_s32815"/>
                </a:ext>
                <a:ext uri="{FF2B5EF4-FFF2-40B4-BE49-F238E27FC236}">
                  <a16:creationId xmlns:a16="http://schemas.microsoft.com/office/drawing/2014/main" id="{00000000-0008-0000-0F00-00002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2816" name="Group Box 48" hidden="1">
              <a:extLst>
                <a:ext uri="{63B3BB69-23CF-44E3-9099-C40C66FF867C}">
                  <a14:compatExt spid="_x0000_s32816"/>
                </a:ext>
                <a:ext uri="{FF2B5EF4-FFF2-40B4-BE49-F238E27FC236}">
                  <a16:creationId xmlns:a16="http://schemas.microsoft.com/office/drawing/2014/main" id="{00000000-0008-0000-0F00-000030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390525</xdr:rowOff>
        </xdr:to>
        <xdr:sp macro="" textlink="">
          <xdr:nvSpPr>
            <xdr:cNvPr id="32817" name="Option Button 49" hidden="1">
              <a:extLst>
                <a:ext uri="{63B3BB69-23CF-44E3-9099-C40C66FF867C}">
                  <a14:compatExt spid="_x0000_s32817"/>
                </a:ext>
                <a:ext uri="{FF2B5EF4-FFF2-40B4-BE49-F238E27FC236}">
                  <a16:creationId xmlns:a16="http://schemas.microsoft.com/office/drawing/2014/main" id="{00000000-0008-0000-0F00-00003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2818" name="Option Button 50" hidden="1">
              <a:extLst>
                <a:ext uri="{63B3BB69-23CF-44E3-9099-C40C66FF867C}">
                  <a14:compatExt spid="_x0000_s32818"/>
                </a:ext>
                <a:ext uri="{FF2B5EF4-FFF2-40B4-BE49-F238E27FC236}">
                  <a16:creationId xmlns:a16="http://schemas.microsoft.com/office/drawing/2014/main" id="{00000000-0008-0000-0F00-00003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2819" name="Option Button 51" hidden="1">
              <a:extLst>
                <a:ext uri="{63B3BB69-23CF-44E3-9099-C40C66FF867C}">
                  <a14:compatExt spid="_x0000_s32819"/>
                </a:ext>
                <a:ext uri="{FF2B5EF4-FFF2-40B4-BE49-F238E27FC236}">
                  <a16:creationId xmlns:a16="http://schemas.microsoft.com/office/drawing/2014/main" id="{00000000-0008-0000-0F00-00003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38</xdr:row>
          <xdr:rowOff>142875</xdr:rowOff>
        </xdr:from>
        <xdr:to>
          <xdr:col>6</xdr:col>
          <xdr:colOff>542925</xdr:colOff>
          <xdr:row>38</xdr:row>
          <xdr:rowOff>361950</xdr:rowOff>
        </xdr:to>
        <xdr:sp macro="" textlink="">
          <xdr:nvSpPr>
            <xdr:cNvPr id="32820" name="Option Button 52" hidden="1">
              <a:extLst>
                <a:ext uri="{63B3BB69-23CF-44E3-9099-C40C66FF867C}">
                  <a14:compatExt spid="_x0000_s32820"/>
                </a:ext>
                <a:ext uri="{FF2B5EF4-FFF2-40B4-BE49-F238E27FC236}">
                  <a16:creationId xmlns:a16="http://schemas.microsoft.com/office/drawing/2014/main" id="{00000000-0008-0000-0F00-00003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76</xdr:row>
          <xdr:rowOff>85725</xdr:rowOff>
        </xdr:from>
        <xdr:to>
          <xdr:col>6</xdr:col>
          <xdr:colOff>962025</xdr:colOff>
          <xdr:row>76</xdr:row>
          <xdr:rowOff>342900</xdr:rowOff>
        </xdr:to>
        <xdr:sp macro="" textlink="">
          <xdr:nvSpPr>
            <xdr:cNvPr id="32821" name="Check Box 53" hidden="1">
              <a:extLst>
                <a:ext uri="{63B3BB69-23CF-44E3-9099-C40C66FF867C}">
                  <a14:compatExt spid="_x0000_s32821"/>
                </a:ext>
                <a:ext uri="{FF2B5EF4-FFF2-40B4-BE49-F238E27FC236}">
                  <a16:creationId xmlns:a16="http://schemas.microsoft.com/office/drawing/2014/main" id="{00000000-0008-0000-0F00-00003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2822" name="Check Box 54" hidden="1">
              <a:extLst>
                <a:ext uri="{63B3BB69-23CF-44E3-9099-C40C66FF867C}">
                  <a14:compatExt spid="_x0000_s32822"/>
                </a:ext>
                <a:ext uri="{FF2B5EF4-FFF2-40B4-BE49-F238E27FC236}">
                  <a16:creationId xmlns:a16="http://schemas.microsoft.com/office/drawing/2014/main" id="{00000000-0008-0000-0F00-00003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85725</xdr:rowOff>
        </xdr:from>
        <xdr:to>
          <xdr:col>6</xdr:col>
          <xdr:colOff>962025</xdr:colOff>
          <xdr:row>77</xdr:row>
          <xdr:rowOff>342900</xdr:rowOff>
        </xdr:to>
        <xdr:sp macro="" textlink="">
          <xdr:nvSpPr>
            <xdr:cNvPr id="32823" name="Check Box 55" hidden="1">
              <a:extLst>
                <a:ext uri="{63B3BB69-23CF-44E3-9099-C40C66FF867C}">
                  <a14:compatExt spid="_x0000_s32823"/>
                </a:ext>
                <a:ext uri="{FF2B5EF4-FFF2-40B4-BE49-F238E27FC236}">
                  <a16:creationId xmlns:a16="http://schemas.microsoft.com/office/drawing/2014/main" id="{00000000-0008-0000-0F00-00003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76200</xdr:rowOff>
        </xdr:from>
        <xdr:to>
          <xdr:col>9</xdr:col>
          <xdr:colOff>1057275</xdr:colOff>
          <xdr:row>77</xdr:row>
          <xdr:rowOff>333375</xdr:rowOff>
        </xdr:to>
        <xdr:sp macro="" textlink="">
          <xdr:nvSpPr>
            <xdr:cNvPr id="32824" name="Check Box 56" hidden="1">
              <a:extLst>
                <a:ext uri="{63B3BB69-23CF-44E3-9099-C40C66FF867C}">
                  <a14:compatExt spid="_x0000_s32824"/>
                </a:ext>
                <a:ext uri="{FF2B5EF4-FFF2-40B4-BE49-F238E27FC236}">
                  <a16:creationId xmlns:a16="http://schemas.microsoft.com/office/drawing/2014/main" id="{00000000-0008-0000-0F00-00003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85725</xdr:rowOff>
        </xdr:from>
        <xdr:to>
          <xdr:col>6</xdr:col>
          <xdr:colOff>962025</xdr:colOff>
          <xdr:row>78</xdr:row>
          <xdr:rowOff>342900</xdr:rowOff>
        </xdr:to>
        <xdr:sp macro="" textlink="">
          <xdr:nvSpPr>
            <xdr:cNvPr id="32825" name="Check Box 57" hidden="1">
              <a:extLst>
                <a:ext uri="{63B3BB69-23CF-44E3-9099-C40C66FF867C}">
                  <a14:compatExt spid="_x0000_s32825"/>
                </a:ext>
                <a:ext uri="{FF2B5EF4-FFF2-40B4-BE49-F238E27FC236}">
                  <a16:creationId xmlns:a16="http://schemas.microsoft.com/office/drawing/2014/main" id="{00000000-0008-0000-0F00-00003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2826" name="Check Box 58" hidden="1">
              <a:extLst>
                <a:ext uri="{63B3BB69-23CF-44E3-9099-C40C66FF867C}">
                  <a14:compatExt spid="_x0000_s32826"/>
                </a:ext>
                <a:ext uri="{FF2B5EF4-FFF2-40B4-BE49-F238E27FC236}">
                  <a16:creationId xmlns:a16="http://schemas.microsoft.com/office/drawing/2014/main" id="{00000000-0008-0000-0F00-00003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79</xdr:row>
          <xdr:rowOff>85725</xdr:rowOff>
        </xdr:from>
        <xdr:to>
          <xdr:col>6</xdr:col>
          <xdr:colOff>962025</xdr:colOff>
          <xdr:row>79</xdr:row>
          <xdr:rowOff>342900</xdr:rowOff>
        </xdr:to>
        <xdr:sp macro="" textlink="">
          <xdr:nvSpPr>
            <xdr:cNvPr id="32827" name="Check Box 59" hidden="1">
              <a:extLst>
                <a:ext uri="{63B3BB69-23CF-44E3-9099-C40C66FF867C}">
                  <a14:compatExt spid="_x0000_s32827"/>
                </a:ext>
                <a:ext uri="{FF2B5EF4-FFF2-40B4-BE49-F238E27FC236}">
                  <a16:creationId xmlns:a16="http://schemas.microsoft.com/office/drawing/2014/main" id="{00000000-0008-0000-0F00-00003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2828" name="Check Box 60" hidden="1">
              <a:extLst>
                <a:ext uri="{63B3BB69-23CF-44E3-9099-C40C66FF867C}">
                  <a14:compatExt spid="_x0000_s32828"/>
                </a:ext>
                <a:ext uri="{FF2B5EF4-FFF2-40B4-BE49-F238E27FC236}">
                  <a16:creationId xmlns:a16="http://schemas.microsoft.com/office/drawing/2014/main" id="{00000000-0008-0000-0F00-00003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82</xdr:row>
          <xdr:rowOff>85725</xdr:rowOff>
        </xdr:from>
        <xdr:to>
          <xdr:col>6</xdr:col>
          <xdr:colOff>962025</xdr:colOff>
          <xdr:row>82</xdr:row>
          <xdr:rowOff>342900</xdr:rowOff>
        </xdr:to>
        <xdr:sp macro="" textlink="">
          <xdr:nvSpPr>
            <xdr:cNvPr id="32829" name="Check Box 61" hidden="1">
              <a:extLst>
                <a:ext uri="{63B3BB69-23CF-44E3-9099-C40C66FF867C}">
                  <a14:compatExt spid="_x0000_s32829"/>
                </a:ext>
                <a:ext uri="{FF2B5EF4-FFF2-40B4-BE49-F238E27FC236}">
                  <a16:creationId xmlns:a16="http://schemas.microsoft.com/office/drawing/2014/main" id="{00000000-0008-0000-0F00-00003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82</xdr:row>
          <xdr:rowOff>85725</xdr:rowOff>
        </xdr:from>
        <xdr:to>
          <xdr:col>9</xdr:col>
          <xdr:colOff>942975</xdr:colOff>
          <xdr:row>82</xdr:row>
          <xdr:rowOff>342900</xdr:rowOff>
        </xdr:to>
        <xdr:sp macro="" textlink="">
          <xdr:nvSpPr>
            <xdr:cNvPr id="32830" name="Check Box 62" hidden="1">
              <a:extLst>
                <a:ext uri="{63B3BB69-23CF-44E3-9099-C40C66FF867C}">
                  <a14:compatExt spid="_x0000_s32830"/>
                </a:ext>
                <a:ext uri="{FF2B5EF4-FFF2-40B4-BE49-F238E27FC236}">
                  <a16:creationId xmlns:a16="http://schemas.microsoft.com/office/drawing/2014/main" id="{00000000-0008-0000-0F00-00003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1095375</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1095375</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1095375</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1095375</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1095375</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1095375</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1095375</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1095375</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1095375</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1095375</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1095375</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1095375</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1095375</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1095375</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1095375</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1095375</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1095375</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1095375</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1095375</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1095375</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1095375</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1095375</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1095375</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1095375</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1095375</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1095375</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1095375</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1095375</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1095375</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1095375</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1095375</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1095375</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1095375</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1095375</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1095375</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1095375</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1095375</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1095375</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1095375</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1095375</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1095375</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1095375</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1095375</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1095375</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1095375</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1095375</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1095375</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1095375</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1095375</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1095375</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9525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1076325</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1095375</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847725</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5</xdr:row>
          <xdr:rowOff>85725</xdr:rowOff>
        </xdr:from>
        <xdr:to>
          <xdr:col>35</xdr:col>
          <xdr:colOff>1038225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1057275</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9</xdr:row>
          <xdr:rowOff>66675</xdr:rowOff>
        </xdr:from>
        <xdr:to>
          <xdr:col>35</xdr:col>
          <xdr:colOff>1038225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1057275</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2486025</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2486025</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2486025</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2486025</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2486025</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2486025</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2486025</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2486025</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2428875</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2428875</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2428875</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2428875</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2428875</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2428875</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2428875</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2428875</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2428875</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2428875</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2428875</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2428875</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2428875</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2428875</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2428875</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2428875</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2428875</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2428875</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2428875</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2428875</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2486025</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16</xdr:row>
          <xdr:rowOff>104775</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904875</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3557" name="Drop Down 5" hidden="1">
              <a:extLst>
                <a:ext uri="{63B3BB69-23CF-44E3-9099-C40C66FF867C}">
                  <a14:compatExt spid="_x0000_s23557"/>
                </a:ext>
                <a:ext uri="{FF2B5EF4-FFF2-40B4-BE49-F238E27FC236}">
                  <a16:creationId xmlns:a16="http://schemas.microsoft.com/office/drawing/2014/main" id="{00000000-0008-0000-09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3558" name="Drop Down 6" hidden="1">
              <a:extLst>
                <a:ext uri="{63B3BB69-23CF-44E3-9099-C40C66FF867C}">
                  <a14:compatExt spid="_x0000_s23558"/>
                </a:ext>
                <a:ext uri="{FF2B5EF4-FFF2-40B4-BE49-F238E27FC236}">
                  <a16:creationId xmlns:a16="http://schemas.microsoft.com/office/drawing/2014/main" id="{00000000-0008-0000-09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3559" name="Drop Down 7" hidden="1">
              <a:extLst>
                <a:ext uri="{63B3BB69-23CF-44E3-9099-C40C66FF867C}">
                  <a14:compatExt spid="_x0000_s23559"/>
                </a:ext>
                <a:ext uri="{FF2B5EF4-FFF2-40B4-BE49-F238E27FC236}">
                  <a16:creationId xmlns:a16="http://schemas.microsoft.com/office/drawing/2014/main" id="{00000000-0008-0000-09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3560" name="Drop Down 8" hidden="1">
              <a:extLst>
                <a:ext uri="{63B3BB69-23CF-44E3-9099-C40C66FF867C}">
                  <a14:compatExt spid="_x0000_s23560"/>
                </a:ext>
                <a:ext uri="{FF2B5EF4-FFF2-40B4-BE49-F238E27FC236}">
                  <a16:creationId xmlns:a16="http://schemas.microsoft.com/office/drawing/2014/main" id="{00000000-0008-0000-09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3561" name="Drop Down 9" hidden="1">
              <a:extLst>
                <a:ext uri="{63B3BB69-23CF-44E3-9099-C40C66FF867C}">
                  <a14:compatExt spid="_x0000_s23561"/>
                </a:ext>
                <a:ext uri="{FF2B5EF4-FFF2-40B4-BE49-F238E27FC236}">
                  <a16:creationId xmlns:a16="http://schemas.microsoft.com/office/drawing/2014/main" id="{00000000-0008-0000-09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3562" name="Drop Down 10" hidden="1">
              <a:extLst>
                <a:ext uri="{63B3BB69-23CF-44E3-9099-C40C66FF867C}">
                  <a14:compatExt spid="_x0000_s23562"/>
                </a:ext>
                <a:ext uri="{FF2B5EF4-FFF2-40B4-BE49-F238E27FC236}">
                  <a16:creationId xmlns:a16="http://schemas.microsoft.com/office/drawing/2014/main" id="{00000000-0008-0000-09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3563" name="Drop Down 11" hidden="1">
              <a:extLst>
                <a:ext uri="{63B3BB69-23CF-44E3-9099-C40C66FF867C}">
                  <a14:compatExt spid="_x0000_s23563"/>
                </a:ext>
                <a:ext uri="{FF2B5EF4-FFF2-40B4-BE49-F238E27FC236}">
                  <a16:creationId xmlns:a16="http://schemas.microsoft.com/office/drawing/2014/main" id="{00000000-0008-0000-09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3564" name="Drop Down 12" hidden="1">
              <a:extLst>
                <a:ext uri="{63B3BB69-23CF-44E3-9099-C40C66FF867C}">
                  <a14:compatExt spid="_x0000_s23564"/>
                </a:ext>
                <a:ext uri="{FF2B5EF4-FFF2-40B4-BE49-F238E27FC236}">
                  <a16:creationId xmlns:a16="http://schemas.microsoft.com/office/drawing/2014/main" id="{00000000-0008-0000-09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3565" name="Drop Down 13" hidden="1">
              <a:extLst>
                <a:ext uri="{63B3BB69-23CF-44E3-9099-C40C66FF867C}">
                  <a14:compatExt spid="_x0000_s23565"/>
                </a:ext>
                <a:ext uri="{FF2B5EF4-FFF2-40B4-BE49-F238E27FC236}">
                  <a16:creationId xmlns:a16="http://schemas.microsoft.com/office/drawing/2014/main" id="{00000000-0008-0000-09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3566" name="Drop Down 14" hidden="1">
              <a:extLst>
                <a:ext uri="{63B3BB69-23CF-44E3-9099-C40C66FF867C}">
                  <a14:compatExt spid="_x0000_s23566"/>
                </a:ext>
                <a:ext uri="{FF2B5EF4-FFF2-40B4-BE49-F238E27FC236}">
                  <a16:creationId xmlns:a16="http://schemas.microsoft.com/office/drawing/2014/main" id="{00000000-0008-0000-09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3567" name="Drop Down 15" hidden="1">
              <a:extLst>
                <a:ext uri="{63B3BB69-23CF-44E3-9099-C40C66FF867C}">
                  <a14:compatExt spid="_x0000_s23567"/>
                </a:ext>
                <a:ext uri="{FF2B5EF4-FFF2-40B4-BE49-F238E27FC236}">
                  <a16:creationId xmlns:a16="http://schemas.microsoft.com/office/drawing/2014/main" id="{00000000-0008-0000-09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3568" name="Drop Down 16" hidden="1">
              <a:extLst>
                <a:ext uri="{63B3BB69-23CF-44E3-9099-C40C66FF867C}">
                  <a14:compatExt spid="_x0000_s23568"/>
                </a:ext>
                <a:ext uri="{FF2B5EF4-FFF2-40B4-BE49-F238E27FC236}">
                  <a16:creationId xmlns:a16="http://schemas.microsoft.com/office/drawing/2014/main" id="{00000000-0008-0000-09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3569" name="Drop Down 17" hidden="1">
              <a:extLst>
                <a:ext uri="{63B3BB69-23CF-44E3-9099-C40C66FF867C}">
                  <a14:compatExt spid="_x0000_s23569"/>
                </a:ext>
                <a:ext uri="{FF2B5EF4-FFF2-40B4-BE49-F238E27FC236}">
                  <a16:creationId xmlns:a16="http://schemas.microsoft.com/office/drawing/2014/main" id="{00000000-0008-0000-09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3570" name="Drop Down 18" hidden="1">
              <a:extLst>
                <a:ext uri="{63B3BB69-23CF-44E3-9099-C40C66FF867C}">
                  <a14:compatExt spid="_x0000_s23570"/>
                </a:ext>
                <a:ext uri="{FF2B5EF4-FFF2-40B4-BE49-F238E27FC236}">
                  <a16:creationId xmlns:a16="http://schemas.microsoft.com/office/drawing/2014/main" id="{00000000-0008-0000-09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3571" name="Drop Down 19" hidden="1">
              <a:extLst>
                <a:ext uri="{63B3BB69-23CF-44E3-9099-C40C66FF867C}">
                  <a14:compatExt spid="_x0000_s23571"/>
                </a:ext>
                <a:ext uri="{FF2B5EF4-FFF2-40B4-BE49-F238E27FC236}">
                  <a16:creationId xmlns:a16="http://schemas.microsoft.com/office/drawing/2014/main" id="{00000000-0008-0000-09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3572" name="Drop Down 20" hidden="1">
              <a:extLst>
                <a:ext uri="{63B3BB69-23CF-44E3-9099-C40C66FF867C}">
                  <a14:compatExt spid="_x0000_s23572"/>
                </a:ext>
                <a:ext uri="{FF2B5EF4-FFF2-40B4-BE49-F238E27FC236}">
                  <a16:creationId xmlns:a16="http://schemas.microsoft.com/office/drawing/2014/main" id="{00000000-0008-0000-09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9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9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9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9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9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3578" name="Drop Down 26" hidden="1">
              <a:extLst>
                <a:ext uri="{63B3BB69-23CF-44E3-9099-C40C66FF867C}">
                  <a14:compatExt spid="_x0000_s23578"/>
                </a:ext>
                <a:ext uri="{FF2B5EF4-FFF2-40B4-BE49-F238E27FC236}">
                  <a16:creationId xmlns:a16="http://schemas.microsoft.com/office/drawing/2014/main" id="{00000000-0008-0000-0900-00001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3579" name="Drop Down 27" hidden="1">
              <a:extLst>
                <a:ext uri="{63B3BB69-23CF-44E3-9099-C40C66FF867C}">
                  <a14:compatExt spid="_x0000_s23579"/>
                </a:ext>
                <a:ext uri="{FF2B5EF4-FFF2-40B4-BE49-F238E27FC236}">
                  <a16:creationId xmlns:a16="http://schemas.microsoft.com/office/drawing/2014/main" id="{00000000-0008-0000-0900-00001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3580" name="Drop Down 28" hidden="1">
              <a:extLst>
                <a:ext uri="{63B3BB69-23CF-44E3-9099-C40C66FF867C}">
                  <a14:compatExt spid="_x0000_s23580"/>
                </a:ext>
                <a:ext uri="{FF2B5EF4-FFF2-40B4-BE49-F238E27FC236}">
                  <a16:creationId xmlns:a16="http://schemas.microsoft.com/office/drawing/2014/main" id="{00000000-0008-0000-0900-00001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3581" name="Drop Down 29" hidden="1">
              <a:extLst>
                <a:ext uri="{63B3BB69-23CF-44E3-9099-C40C66FF867C}">
                  <a14:compatExt spid="_x0000_s23581"/>
                </a:ext>
                <a:ext uri="{FF2B5EF4-FFF2-40B4-BE49-F238E27FC236}">
                  <a16:creationId xmlns:a16="http://schemas.microsoft.com/office/drawing/2014/main" id="{00000000-0008-0000-0900-00001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3582" name="Drop Down 30" hidden="1">
              <a:extLst>
                <a:ext uri="{63B3BB69-23CF-44E3-9099-C40C66FF867C}">
                  <a14:compatExt spid="_x0000_s23582"/>
                </a:ext>
                <a:ext uri="{FF2B5EF4-FFF2-40B4-BE49-F238E27FC236}">
                  <a16:creationId xmlns:a16="http://schemas.microsoft.com/office/drawing/2014/main" id="{00000000-0008-0000-0900-00001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3583" name="Drop Down 31" hidden="1">
              <a:extLst>
                <a:ext uri="{63B3BB69-23CF-44E3-9099-C40C66FF867C}">
                  <a14:compatExt spid="_x0000_s23583"/>
                </a:ext>
                <a:ext uri="{FF2B5EF4-FFF2-40B4-BE49-F238E27FC236}">
                  <a16:creationId xmlns:a16="http://schemas.microsoft.com/office/drawing/2014/main" id="{00000000-0008-0000-0900-00001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3584" name="Drop Down 32" hidden="1">
              <a:extLst>
                <a:ext uri="{63B3BB69-23CF-44E3-9099-C40C66FF867C}">
                  <a14:compatExt spid="_x0000_s23584"/>
                </a:ext>
                <a:ext uri="{FF2B5EF4-FFF2-40B4-BE49-F238E27FC236}">
                  <a16:creationId xmlns:a16="http://schemas.microsoft.com/office/drawing/2014/main" id="{00000000-0008-0000-0900-00002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3585" name="Drop Down 33" hidden="1">
              <a:extLst>
                <a:ext uri="{63B3BB69-23CF-44E3-9099-C40C66FF867C}">
                  <a14:compatExt spid="_x0000_s23585"/>
                </a:ext>
                <a:ext uri="{FF2B5EF4-FFF2-40B4-BE49-F238E27FC236}">
                  <a16:creationId xmlns:a16="http://schemas.microsoft.com/office/drawing/2014/main" id="{00000000-0008-0000-0900-00002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3586" name="Drop Down 34" hidden="1">
              <a:extLst>
                <a:ext uri="{63B3BB69-23CF-44E3-9099-C40C66FF867C}">
                  <a14:compatExt spid="_x0000_s23586"/>
                </a:ext>
                <a:ext uri="{FF2B5EF4-FFF2-40B4-BE49-F238E27FC236}">
                  <a16:creationId xmlns:a16="http://schemas.microsoft.com/office/drawing/2014/main" id="{00000000-0008-0000-0900-00002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3587" name="Drop Down 35" hidden="1">
              <a:extLst>
                <a:ext uri="{63B3BB69-23CF-44E3-9099-C40C66FF867C}">
                  <a14:compatExt spid="_x0000_s23587"/>
                </a:ext>
                <a:ext uri="{FF2B5EF4-FFF2-40B4-BE49-F238E27FC236}">
                  <a16:creationId xmlns:a16="http://schemas.microsoft.com/office/drawing/2014/main" id="{00000000-0008-0000-0900-00002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3588" name="Drop Down 36" hidden="1">
              <a:extLst>
                <a:ext uri="{63B3BB69-23CF-44E3-9099-C40C66FF867C}">
                  <a14:compatExt spid="_x0000_s23588"/>
                </a:ext>
                <a:ext uri="{FF2B5EF4-FFF2-40B4-BE49-F238E27FC236}">
                  <a16:creationId xmlns:a16="http://schemas.microsoft.com/office/drawing/2014/main" id="{00000000-0008-0000-0900-00002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3589" name="Drop Down 37" hidden="1">
              <a:extLst>
                <a:ext uri="{63B3BB69-23CF-44E3-9099-C40C66FF867C}">
                  <a14:compatExt spid="_x0000_s23589"/>
                </a:ext>
                <a:ext uri="{FF2B5EF4-FFF2-40B4-BE49-F238E27FC236}">
                  <a16:creationId xmlns:a16="http://schemas.microsoft.com/office/drawing/2014/main" id="{00000000-0008-0000-0900-00002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3590" name="Drop Down 38" hidden="1">
              <a:extLst>
                <a:ext uri="{63B3BB69-23CF-44E3-9099-C40C66FF867C}">
                  <a14:compatExt spid="_x0000_s23590"/>
                </a:ext>
                <a:ext uri="{FF2B5EF4-FFF2-40B4-BE49-F238E27FC236}">
                  <a16:creationId xmlns:a16="http://schemas.microsoft.com/office/drawing/2014/main" id="{00000000-0008-0000-09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3591" name="Drop Down 39" hidden="1">
              <a:extLst>
                <a:ext uri="{63B3BB69-23CF-44E3-9099-C40C66FF867C}">
                  <a14:compatExt spid="_x0000_s23591"/>
                </a:ext>
                <a:ext uri="{FF2B5EF4-FFF2-40B4-BE49-F238E27FC236}">
                  <a16:creationId xmlns:a16="http://schemas.microsoft.com/office/drawing/2014/main" id="{00000000-0008-0000-09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3592" name="Drop Down 40" hidden="1">
              <a:extLst>
                <a:ext uri="{63B3BB69-23CF-44E3-9099-C40C66FF867C}">
                  <a14:compatExt spid="_x0000_s23592"/>
                </a:ext>
                <a:ext uri="{FF2B5EF4-FFF2-40B4-BE49-F238E27FC236}">
                  <a16:creationId xmlns:a16="http://schemas.microsoft.com/office/drawing/2014/main" id="{00000000-0008-0000-09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3593" name="Drop Down 41" hidden="1">
              <a:extLst>
                <a:ext uri="{63B3BB69-23CF-44E3-9099-C40C66FF867C}">
                  <a14:compatExt spid="_x0000_s23593"/>
                </a:ext>
                <a:ext uri="{FF2B5EF4-FFF2-40B4-BE49-F238E27FC236}">
                  <a16:creationId xmlns:a16="http://schemas.microsoft.com/office/drawing/2014/main" id="{00000000-0008-0000-09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3594" name="Drop Down 42" hidden="1">
              <a:extLst>
                <a:ext uri="{63B3BB69-23CF-44E3-9099-C40C66FF867C}">
                  <a14:compatExt spid="_x0000_s23594"/>
                </a:ext>
                <a:ext uri="{FF2B5EF4-FFF2-40B4-BE49-F238E27FC236}">
                  <a16:creationId xmlns:a16="http://schemas.microsoft.com/office/drawing/2014/main" id="{00000000-0008-0000-0900-00002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3595" name="Drop Down 43" hidden="1">
              <a:extLst>
                <a:ext uri="{63B3BB69-23CF-44E3-9099-C40C66FF867C}">
                  <a14:compatExt spid="_x0000_s23595"/>
                </a:ext>
                <a:ext uri="{FF2B5EF4-FFF2-40B4-BE49-F238E27FC236}">
                  <a16:creationId xmlns:a16="http://schemas.microsoft.com/office/drawing/2014/main" id="{00000000-0008-0000-0900-00002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3596" name="Drop Down 44" hidden="1">
              <a:extLst>
                <a:ext uri="{63B3BB69-23CF-44E3-9099-C40C66FF867C}">
                  <a14:compatExt spid="_x0000_s23596"/>
                </a:ext>
                <a:ext uri="{FF2B5EF4-FFF2-40B4-BE49-F238E27FC236}">
                  <a16:creationId xmlns:a16="http://schemas.microsoft.com/office/drawing/2014/main" id="{00000000-0008-0000-0900-00002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3597" name="Drop Down 45" hidden="1">
              <a:extLst>
                <a:ext uri="{63B3BB69-23CF-44E3-9099-C40C66FF867C}">
                  <a14:compatExt spid="_x0000_s23597"/>
                </a:ext>
                <a:ext uri="{FF2B5EF4-FFF2-40B4-BE49-F238E27FC236}">
                  <a16:creationId xmlns:a16="http://schemas.microsoft.com/office/drawing/2014/main" id="{00000000-0008-0000-0900-00002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3598" name="Drop Down 46" hidden="1">
              <a:extLst>
                <a:ext uri="{63B3BB69-23CF-44E3-9099-C40C66FF867C}">
                  <a14:compatExt spid="_x0000_s23598"/>
                </a:ext>
                <a:ext uri="{FF2B5EF4-FFF2-40B4-BE49-F238E27FC236}">
                  <a16:creationId xmlns:a16="http://schemas.microsoft.com/office/drawing/2014/main" id="{00000000-0008-0000-0900-00002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3599" name="Drop Down 47" hidden="1">
              <a:extLst>
                <a:ext uri="{63B3BB69-23CF-44E3-9099-C40C66FF867C}">
                  <a14:compatExt spid="_x0000_s23599"/>
                </a:ext>
                <a:ext uri="{FF2B5EF4-FFF2-40B4-BE49-F238E27FC236}">
                  <a16:creationId xmlns:a16="http://schemas.microsoft.com/office/drawing/2014/main" id="{00000000-0008-0000-0900-00002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3600" name="Drop Down 48" hidden="1">
              <a:extLst>
                <a:ext uri="{63B3BB69-23CF-44E3-9099-C40C66FF867C}">
                  <a14:compatExt spid="_x0000_s23600"/>
                </a:ext>
                <a:ext uri="{FF2B5EF4-FFF2-40B4-BE49-F238E27FC236}">
                  <a16:creationId xmlns:a16="http://schemas.microsoft.com/office/drawing/2014/main" id="{00000000-0008-0000-0900-00003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3601" name="Drop Down 49" hidden="1">
              <a:extLst>
                <a:ext uri="{63B3BB69-23CF-44E3-9099-C40C66FF867C}">
                  <a14:compatExt spid="_x0000_s23601"/>
                </a:ext>
                <a:ext uri="{FF2B5EF4-FFF2-40B4-BE49-F238E27FC236}">
                  <a16:creationId xmlns:a16="http://schemas.microsoft.com/office/drawing/2014/main" id="{00000000-0008-0000-0900-00003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3602" name="Drop Down 50" hidden="1">
              <a:extLst>
                <a:ext uri="{63B3BB69-23CF-44E3-9099-C40C66FF867C}">
                  <a14:compatExt spid="_x0000_s23602"/>
                </a:ext>
                <a:ext uri="{FF2B5EF4-FFF2-40B4-BE49-F238E27FC236}">
                  <a16:creationId xmlns:a16="http://schemas.microsoft.com/office/drawing/2014/main" id="{00000000-0008-0000-0900-00003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3603" name="Drop Down 51" hidden="1">
              <a:extLst>
                <a:ext uri="{63B3BB69-23CF-44E3-9099-C40C66FF867C}">
                  <a14:compatExt spid="_x0000_s23603"/>
                </a:ext>
                <a:ext uri="{FF2B5EF4-FFF2-40B4-BE49-F238E27FC236}">
                  <a16:creationId xmlns:a16="http://schemas.microsoft.com/office/drawing/2014/main" id="{00000000-0008-0000-0900-00003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3604" name="Drop Down 52" hidden="1">
              <a:extLst>
                <a:ext uri="{63B3BB69-23CF-44E3-9099-C40C66FF867C}">
                  <a14:compatExt spid="_x0000_s23604"/>
                </a:ext>
                <a:ext uri="{FF2B5EF4-FFF2-40B4-BE49-F238E27FC236}">
                  <a16:creationId xmlns:a16="http://schemas.microsoft.com/office/drawing/2014/main" id="{00000000-0008-0000-0900-00003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3605" name="Drop Down 53" hidden="1">
              <a:extLst>
                <a:ext uri="{63B3BB69-23CF-44E3-9099-C40C66FF867C}">
                  <a14:compatExt spid="_x0000_s23605"/>
                </a:ext>
                <a:ext uri="{FF2B5EF4-FFF2-40B4-BE49-F238E27FC236}">
                  <a16:creationId xmlns:a16="http://schemas.microsoft.com/office/drawing/2014/main" id="{00000000-0008-0000-0900-00003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3606" name="Drop Down 54" hidden="1">
              <a:extLst>
                <a:ext uri="{63B3BB69-23CF-44E3-9099-C40C66FF867C}">
                  <a14:compatExt spid="_x0000_s23606"/>
                </a:ext>
                <a:ext uri="{FF2B5EF4-FFF2-40B4-BE49-F238E27FC236}">
                  <a16:creationId xmlns:a16="http://schemas.microsoft.com/office/drawing/2014/main" id="{00000000-0008-0000-0900-00003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3607" name="Drop Down 55" hidden="1">
              <a:extLst>
                <a:ext uri="{63B3BB69-23CF-44E3-9099-C40C66FF867C}">
                  <a14:compatExt spid="_x0000_s23607"/>
                </a:ext>
                <a:ext uri="{FF2B5EF4-FFF2-40B4-BE49-F238E27FC236}">
                  <a16:creationId xmlns:a16="http://schemas.microsoft.com/office/drawing/2014/main" id="{00000000-0008-0000-0900-00003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3608" name="Drop Down 56" hidden="1">
              <a:extLst>
                <a:ext uri="{63B3BB69-23CF-44E3-9099-C40C66FF867C}">
                  <a14:compatExt spid="_x0000_s23608"/>
                </a:ext>
                <a:ext uri="{FF2B5EF4-FFF2-40B4-BE49-F238E27FC236}">
                  <a16:creationId xmlns:a16="http://schemas.microsoft.com/office/drawing/2014/main" id="{00000000-0008-0000-0900-00003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3609" name="Drop Down 57" hidden="1">
              <a:extLst>
                <a:ext uri="{63B3BB69-23CF-44E3-9099-C40C66FF867C}">
                  <a14:compatExt spid="_x0000_s23609"/>
                </a:ext>
                <a:ext uri="{FF2B5EF4-FFF2-40B4-BE49-F238E27FC236}">
                  <a16:creationId xmlns:a16="http://schemas.microsoft.com/office/drawing/2014/main" id="{00000000-0008-0000-0900-00003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3610" name="Drop Down 58" hidden="1">
              <a:extLst>
                <a:ext uri="{63B3BB69-23CF-44E3-9099-C40C66FF867C}">
                  <a14:compatExt spid="_x0000_s23610"/>
                </a:ext>
                <a:ext uri="{FF2B5EF4-FFF2-40B4-BE49-F238E27FC236}">
                  <a16:creationId xmlns:a16="http://schemas.microsoft.com/office/drawing/2014/main" id="{00000000-0008-0000-0900-00003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3611" name="Drop Down 59" hidden="1">
              <a:extLst>
                <a:ext uri="{63B3BB69-23CF-44E3-9099-C40C66FF867C}">
                  <a14:compatExt spid="_x0000_s23611"/>
                </a:ext>
                <a:ext uri="{FF2B5EF4-FFF2-40B4-BE49-F238E27FC236}">
                  <a16:creationId xmlns:a16="http://schemas.microsoft.com/office/drawing/2014/main" id="{00000000-0008-0000-0900-00003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3612" name="Drop Down 60" hidden="1">
              <a:extLst>
                <a:ext uri="{63B3BB69-23CF-44E3-9099-C40C66FF867C}">
                  <a14:compatExt spid="_x0000_s23612"/>
                </a:ext>
                <a:ext uri="{FF2B5EF4-FFF2-40B4-BE49-F238E27FC236}">
                  <a16:creationId xmlns:a16="http://schemas.microsoft.com/office/drawing/2014/main" id="{00000000-0008-0000-0900-00003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3613" name="Drop Down 61" hidden="1">
              <a:extLst>
                <a:ext uri="{63B3BB69-23CF-44E3-9099-C40C66FF867C}">
                  <a14:compatExt spid="_x0000_s23613"/>
                </a:ext>
                <a:ext uri="{FF2B5EF4-FFF2-40B4-BE49-F238E27FC236}">
                  <a16:creationId xmlns:a16="http://schemas.microsoft.com/office/drawing/2014/main" id="{00000000-0008-0000-0900-00003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3614" name="Drop Down 62" hidden="1">
              <a:extLst>
                <a:ext uri="{63B3BB69-23CF-44E3-9099-C40C66FF867C}">
                  <a14:compatExt spid="_x0000_s23614"/>
                </a:ext>
                <a:ext uri="{FF2B5EF4-FFF2-40B4-BE49-F238E27FC236}">
                  <a16:creationId xmlns:a16="http://schemas.microsoft.com/office/drawing/2014/main" id="{00000000-0008-0000-0900-00003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3615" name="Drop Down 63" hidden="1">
              <a:extLst>
                <a:ext uri="{63B3BB69-23CF-44E3-9099-C40C66FF867C}">
                  <a14:compatExt spid="_x0000_s23615"/>
                </a:ext>
                <a:ext uri="{FF2B5EF4-FFF2-40B4-BE49-F238E27FC236}">
                  <a16:creationId xmlns:a16="http://schemas.microsoft.com/office/drawing/2014/main" id="{00000000-0008-0000-0900-00003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3616" name="Drop Down 64" hidden="1">
              <a:extLst>
                <a:ext uri="{63B3BB69-23CF-44E3-9099-C40C66FF867C}">
                  <a14:compatExt spid="_x0000_s23616"/>
                </a:ext>
                <a:ext uri="{FF2B5EF4-FFF2-40B4-BE49-F238E27FC236}">
                  <a16:creationId xmlns:a16="http://schemas.microsoft.com/office/drawing/2014/main" id="{00000000-0008-0000-0900-00004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3617" name="Drop Down 65" hidden="1">
              <a:extLst>
                <a:ext uri="{63B3BB69-23CF-44E3-9099-C40C66FF867C}">
                  <a14:compatExt spid="_x0000_s23617"/>
                </a:ext>
                <a:ext uri="{FF2B5EF4-FFF2-40B4-BE49-F238E27FC236}">
                  <a16:creationId xmlns:a16="http://schemas.microsoft.com/office/drawing/2014/main" id="{00000000-0008-0000-0900-00004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3618" name="Drop Down 66" hidden="1">
              <a:extLst>
                <a:ext uri="{63B3BB69-23CF-44E3-9099-C40C66FF867C}">
                  <a14:compatExt spid="_x0000_s23618"/>
                </a:ext>
                <a:ext uri="{FF2B5EF4-FFF2-40B4-BE49-F238E27FC236}">
                  <a16:creationId xmlns:a16="http://schemas.microsoft.com/office/drawing/2014/main" id="{00000000-0008-0000-0900-00004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3619" name="Drop Down 67" hidden="1">
              <a:extLst>
                <a:ext uri="{63B3BB69-23CF-44E3-9099-C40C66FF867C}">
                  <a14:compatExt spid="_x0000_s23619"/>
                </a:ext>
                <a:ext uri="{FF2B5EF4-FFF2-40B4-BE49-F238E27FC236}">
                  <a16:creationId xmlns:a16="http://schemas.microsoft.com/office/drawing/2014/main" id="{00000000-0008-0000-0900-00004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3620" name="Drop Down 68" hidden="1">
              <a:extLst>
                <a:ext uri="{63B3BB69-23CF-44E3-9099-C40C66FF867C}">
                  <a14:compatExt spid="_x0000_s23620"/>
                </a:ext>
                <a:ext uri="{FF2B5EF4-FFF2-40B4-BE49-F238E27FC236}">
                  <a16:creationId xmlns:a16="http://schemas.microsoft.com/office/drawing/2014/main" id="{00000000-0008-0000-0900-00004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3621" name="Drop Down 69" hidden="1">
              <a:extLst>
                <a:ext uri="{63B3BB69-23CF-44E3-9099-C40C66FF867C}">
                  <a14:compatExt spid="_x0000_s23621"/>
                </a:ext>
                <a:ext uri="{FF2B5EF4-FFF2-40B4-BE49-F238E27FC236}">
                  <a16:creationId xmlns:a16="http://schemas.microsoft.com/office/drawing/2014/main" id="{00000000-0008-0000-0900-00004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3622" name="Drop Down 70" hidden="1">
              <a:extLst>
                <a:ext uri="{63B3BB69-23CF-44E3-9099-C40C66FF867C}">
                  <a14:compatExt spid="_x0000_s23622"/>
                </a:ext>
                <a:ext uri="{FF2B5EF4-FFF2-40B4-BE49-F238E27FC236}">
                  <a16:creationId xmlns:a16="http://schemas.microsoft.com/office/drawing/2014/main" id="{00000000-0008-0000-0900-00004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3623" name="Drop Down 71" hidden="1">
              <a:extLst>
                <a:ext uri="{63B3BB69-23CF-44E3-9099-C40C66FF867C}">
                  <a14:compatExt spid="_x0000_s23623"/>
                </a:ext>
                <a:ext uri="{FF2B5EF4-FFF2-40B4-BE49-F238E27FC236}">
                  <a16:creationId xmlns:a16="http://schemas.microsoft.com/office/drawing/2014/main" id="{00000000-0008-0000-0900-00004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3624" name="Drop Down 72" hidden="1">
              <a:extLst>
                <a:ext uri="{63B3BB69-23CF-44E3-9099-C40C66FF867C}">
                  <a14:compatExt spid="_x0000_s23624"/>
                </a:ext>
                <a:ext uri="{FF2B5EF4-FFF2-40B4-BE49-F238E27FC236}">
                  <a16:creationId xmlns:a16="http://schemas.microsoft.com/office/drawing/2014/main" id="{00000000-0008-0000-0900-00004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3625" name="Drop Down 73" hidden="1">
              <a:extLst>
                <a:ext uri="{63B3BB69-23CF-44E3-9099-C40C66FF867C}">
                  <a14:compatExt spid="_x0000_s23625"/>
                </a:ext>
                <a:ext uri="{FF2B5EF4-FFF2-40B4-BE49-F238E27FC236}">
                  <a16:creationId xmlns:a16="http://schemas.microsoft.com/office/drawing/2014/main" id="{00000000-0008-0000-0900-00004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3626" name="Drop Down 74" hidden="1">
              <a:extLst>
                <a:ext uri="{63B3BB69-23CF-44E3-9099-C40C66FF867C}">
                  <a14:compatExt spid="_x0000_s23626"/>
                </a:ext>
                <a:ext uri="{FF2B5EF4-FFF2-40B4-BE49-F238E27FC236}">
                  <a16:creationId xmlns:a16="http://schemas.microsoft.com/office/drawing/2014/main" id="{00000000-0008-0000-0900-00004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3627" name="Drop Down 75" hidden="1">
              <a:extLst>
                <a:ext uri="{63B3BB69-23CF-44E3-9099-C40C66FF867C}">
                  <a14:compatExt spid="_x0000_s23627"/>
                </a:ext>
                <a:ext uri="{FF2B5EF4-FFF2-40B4-BE49-F238E27FC236}">
                  <a16:creationId xmlns:a16="http://schemas.microsoft.com/office/drawing/2014/main" id="{00000000-0008-0000-0900-00004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3628" name="Drop Down 76" hidden="1">
              <a:extLst>
                <a:ext uri="{63B3BB69-23CF-44E3-9099-C40C66FF867C}">
                  <a14:compatExt spid="_x0000_s23628"/>
                </a:ext>
                <a:ext uri="{FF2B5EF4-FFF2-40B4-BE49-F238E27FC236}">
                  <a16:creationId xmlns:a16="http://schemas.microsoft.com/office/drawing/2014/main" id="{00000000-0008-0000-0900-00004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3629" name="Drop Down 77" hidden="1">
              <a:extLst>
                <a:ext uri="{63B3BB69-23CF-44E3-9099-C40C66FF867C}">
                  <a14:compatExt spid="_x0000_s23629"/>
                </a:ext>
                <a:ext uri="{FF2B5EF4-FFF2-40B4-BE49-F238E27FC236}">
                  <a16:creationId xmlns:a16="http://schemas.microsoft.com/office/drawing/2014/main" id="{00000000-0008-0000-0900-00004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3630" name="Drop Down 78" hidden="1">
              <a:extLst>
                <a:ext uri="{63B3BB69-23CF-44E3-9099-C40C66FF867C}">
                  <a14:compatExt spid="_x0000_s23630"/>
                </a:ext>
                <a:ext uri="{FF2B5EF4-FFF2-40B4-BE49-F238E27FC236}">
                  <a16:creationId xmlns:a16="http://schemas.microsoft.com/office/drawing/2014/main" id="{00000000-0008-0000-0900-00004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3631" name="Drop Down 79" hidden="1">
              <a:extLst>
                <a:ext uri="{63B3BB69-23CF-44E3-9099-C40C66FF867C}">
                  <a14:compatExt spid="_x0000_s23631"/>
                </a:ext>
                <a:ext uri="{FF2B5EF4-FFF2-40B4-BE49-F238E27FC236}">
                  <a16:creationId xmlns:a16="http://schemas.microsoft.com/office/drawing/2014/main" id="{00000000-0008-0000-0900-00004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3632" name="Drop Down 80" hidden="1">
              <a:extLst>
                <a:ext uri="{63B3BB69-23CF-44E3-9099-C40C66FF867C}">
                  <a14:compatExt spid="_x0000_s23632"/>
                </a:ext>
                <a:ext uri="{FF2B5EF4-FFF2-40B4-BE49-F238E27FC236}">
                  <a16:creationId xmlns:a16="http://schemas.microsoft.com/office/drawing/2014/main" id="{00000000-0008-0000-0900-00005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3633" name="Drop Down 81" hidden="1">
              <a:extLst>
                <a:ext uri="{63B3BB69-23CF-44E3-9099-C40C66FF867C}">
                  <a14:compatExt spid="_x0000_s23633"/>
                </a:ext>
                <a:ext uri="{FF2B5EF4-FFF2-40B4-BE49-F238E27FC236}">
                  <a16:creationId xmlns:a16="http://schemas.microsoft.com/office/drawing/2014/main" id="{00000000-0008-0000-0900-00005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3634" name="Drop Down 82" hidden="1">
              <a:extLst>
                <a:ext uri="{63B3BB69-23CF-44E3-9099-C40C66FF867C}">
                  <a14:compatExt spid="_x0000_s23634"/>
                </a:ext>
                <a:ext uri="{FF2B5EF4-FFF2-40B4-BE49-F238E27FC236}">
                  <a16:creationId xmlns:a16="http://schemas.microsoft.com/office/drawing/2014/main" id="{00000000-0008-0000-0900-00005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3635" name="Drop Down 83" hidden="1">
              <a:extLst>
                <a:ext uri="{63B3BB69-23CF-44E3-9099-C40C66FF867C}">
                  <a14:compatExt spid="_x0000_s23635"/>
                </a:ext>
                <a:ext uri="{FF2B5EF4-FFF2-40B4-BE49-F238E27FC236}">
                  <a16:creationId xmlns:a16="http://schemas.microsoft.com/office/drawing/2014/main" id="{00000000-0008-0000-0900-00005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3636" name="Drop Down 84" hidden="1">
              <a:extLst>
                <a:ext uri="{63B3BB69-23CF-44E3-9099-C40C66FF867C}">
                  <a14:compatExt spid="_x0000_s23636"/>
                </a:ext>
                <a:ext uri="{FF2B5EF4-FFF2-40B4-BE49-F238E27FC236}">
                  <a16:creationId xmlns:a16="http://schemas.microsoft.com/office/drawing/2014/main" id="{00000000-0008-0000-0900-00005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3637" name="Drop Down 85" hidden="1">
              <a:extLst>
                <a:ext uri="{63B3BB69-23CF-44E3-9099-C40C66FF867C}">
                  <a14:compatExt spid="_x0000_s23637"/>
                </a:ext>
                <a:ext uri="{FF2B5EF4-FFF2-40B4-BE49-F238E27FC236}">
                  <a16:creationId xmlns:a16="http://schemas.microsoft.com/office/drawing/2014/main" id="{00000000-0008-0000-0900-00005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3638" name="Drop Down 86" hidden="1">
              <a:extLst>
                <a:ext uri="{63B3BB69-23CF-44E3-9099-C40C66FF867C}">
                  <a14:compatExt spid="_x0000_s23638"/>
                </a:ext>
                <a:ext uri="{FF2B5EF4-FFF2-40B4-BE49-F238E27FC236}">
                  <a16:creationId xmlns:a16="http://schemas.microsoft.com/office/drawing/2014/main" id="{00000000-0008-0000-0900-00005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3639" name="Drop Down 87" hidden="1">
              <a:extLst>
                <a:ext uri="{63B3BB69-23CF-44E3-9099-C40C66FF867C}">
                  <a14:compatExt spid="_x0000_s23639"/>
                </a:ext>
                <a:ext uri="{FF2B5EF4-FFF2-40B4-BE49-F238E27FC236}">
                  <a16:creationId xmlns:a16="http://schemas.microsoft.com/office/drawing/2014/main" id="{00000000-0008-0000-0900-00005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3640" name="Drop Down 88" hidden="1">
              <a:extLst>
                <a:ext uri="{63B3BB69-23CF-44E3-9099-C40C66FF867C}">
                  <a14:compatExt spid="_x0000_s23640"/>
                </a:ext>
                <a:ext uri="{FF2B5EF4-FFF2-40B4-BE49-F238E27FC236}">
                  <a16:creationId xmlns:a16="http://schemas.microsoft.com/office/drawing/2014/main" id="{00000000-0008-0000-0900-00005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3641" name="Drop Down 89" hidden="1">
              <a:extLst>
                <a:ext uri="{63B3BB69-23CF-44E3-9099-C40C66FF867C}">
                  <a14:compatExt spid="_x0000_s23641"/>
                </a:ext>
                <a:ext uri="{FF2B5EF4-FFF2-40B4-BE49-F238E27FC236}">
                  <a16:creationId xmlns:a16="http://schemas.microsoft.com/office/drawing/2014/main" id="{00000000-0008-0000-0900-00005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3642" name="Drop Down 90" hidden="1">
              <a:extLst>
                <a:ext uri="{63B3BB69-23CF-44E3-9099-C40C66FF867C}">
                  <a14:compatExt spid="_x0000_s23642"/>
                </a:ext>
                <a:ext uri="{FF2B5EF4-FFF2-40B4-BE49-F238E27FC236}">
                  <a16:creationId xmlns:a16="http://schemas.microsoft.com/office/drawing/2014/main" id="{00000000-0008-0000-09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3643" name="Drop Down 91" hidden="1">
              <a:extLst>
                <a:ext uri="{63B3BB69-23CF-44E3-9099-C40C66FF867C}">
                  <a14:compatExt spid="_x0000_s23643"/>
                </a:ext>
                <a:ext uri="{FF2B5EF4-FFF2-40B4-BE49-F238E27FC236}">
                  <a16:creationId xmlns:a16="http://schemas.microsoft.com/office/drawing/2014/main" id="{00000000-0008-0000-0900-00005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3644" name="Drop Down 92" hidden="1">
              <a:extLst>
                <a:ext uri="{63B3BB69-23CF-44E3-9099-C40C66FF867C}">
                  <a14:compatExt spid="_x0000_s23644"/>
                </a:ext>
                <a:ext uri="{FF2B5EF4-FFF2-40B4-BE49-F238E27FC236}">
                  <a16:creationId xmlns:a16="http://schemas.microsoft.com/office/drawing/2014/main" id="{00000000-0008-0000-09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3645" name="Drop Down 93" hidden="1">
              <a:extLst>
                <a:ext uri="{63B3BB69-23CF-44E3-9099-C40C66FF867C}">
                  <a14:compatExt spid="_x0000_s23645"/>
                </a:ext>
                <a:ext uri="{FF2B5EF4-FFF2-40B4-BE49-F238E27FC236}">
                  <a16:creationId xmlns:a16="http://schemas.microsoft.com/office/drawing/2014/main" id="{00000000-0008-0000-0900-00005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3646" name="Drop Down 94" hidden="1">
              <a:extLst>
                <a:ext uri="{63B3BB69-23CF-44E3-9099-C40C66FF867C}">
                  <a14:compatExt spid="_x0000_s23646"/>
                </a:ext>
                <a:ext uri="{FF2B5EF4-FFF2-40B4-BE49-F238E27FC236}">
                  <a16:creationId xmlns:a16="http://schemas.microsoft.com/office/drawing/2014/main" id="{00000000-0008-0000-0900-00005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3647" name="Drop Down 95" hidden="1">
              <a:extLst>
                <a:ext uri="{63B3BB69-23CF-44E3-9099-C40C66FF867C}">
                  <a14:compatExt spid="_x0000_s23647"/>
                </a:ext>
                <a:ext uri="{FF2B5EF4-FFF2-40B4-BE49-F238E27FC236}">
                  <a16:creationId xmlns:a16="http://schemas.microsoft.com/office/drawing/2014/main" id="{00000000-0008-0000-0900-00005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3648" name="Drop Down 96" hidden="1">
              <a:extLst>
                <a:ext uri="{63B3BB69-23CF-44E3-9099-C40C66FF867C}">
                  <a14:compatExt spid="_x0000_s23648"/>
                </a:ext>
                <a:ext uri="{FF2B5EF4-FFF2-40B4-BE49-F238E27FC236}">
                  <a16:creationId xmlns:a16="http://schemas.microsoft.com/office/drawing/2014/main" id="{00000000-0008-0000-0900-00006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3649" name="Drop Down 97" hidden="1">
              <a:extLst>
                <a:ext uri="{63B3BB69-23CF-44E3-9099-C40C66FF867C}">
                  <a14:compatExt spid="_x0000_s23649"/>
                </a:ext>
                <a:ext uri="{FF2B5EF4-FFF2-40B4-BE49-F238E27FC236}">
                  <a16:creationId xmlns:a16="http://schemas.microsoft.com/office/drawing/2014/main" id="{00000000-0008-0000-0900-00006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3650" name="Drop Down 98" hidden="1">
              <a:extLst>
                <a:ext uri="{63B3BB69-23CF-44E3-9099-C40C66FF867C}">
                  <a14:compatExt spid="_x0000_s23650"/>
                </a:ext>
                <a:ext uri="{FF2B5EF4-FFF2-40B4-BE49-F238E27FC236}">
                  <a16:creationId xmlns:a16="http://schemas.microsoft.com/office/drawing/2014/main" id="{00000000-0008-0000-0900-00006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3651" name="Drop Down 99" hidden="1">
              <a:extLst>
                <a:ext uri="{63B3BB69-23CF-44E3-9099-C40C66FF867C}">
                  <a14:compatExt spid="_x0000_s23651"/>
                </a:ext>
                <a:ext uri="{FF2B5EF4-FFF2-40B4-BE49-F238E27FC236}">
                  <a16:creationId xmlns:a16="http://schemas.microsoft.com/office/drawing/2014/main" id="{00000000-0008-0000-0900-00006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3652" name="Drop Down 100" hidden="1">
              <a:extLst>
                <a:ext uri="{63B3BB69-23CF-44E3-9099-C40C66FF867C}">
                  <a14:compatExt spid="_x0000_s23652"/>
                </a:ext>
                <a:ext uri="{FF2B5EF4-FFF2-40B4-BE49-F238E27FC236}">
                  <a16:creationId xmlns:a16="http://schemas.microsoft.com/office/drawing/2014/main" id="{00000000-0008-0000-0900-00006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3653" name="Drop Down 101" hidden="1">
              <a:extLst>
                <a:ext uri="{63B3BB69-23CF-44E3-9099-C40C66FF867C}">
                  <a14:compatExt spid="_x0000_s23653"/>
                </a:ext>
                <a:ext uri="{FF2B5EF4-FFF2-40B4-BE49-F238E27FC236}">
                  <a16:creationId xmlns:a16="http://schemas.microsoft.com/office/drawing/2014/main" id="{00000000-0008-0000-0900-00006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3654" name="Drop Down 102" hidden="1">
              <a:extLst>
                <a:ext uri="{63B3BB69-23CF-44E3-9099-C40C66FF867C}">
                  <a14:compatExt spid="_x0000_s23654"/>
                </a:ext>
                <a:ext uri="{FF2B5EF4-FFF2-40B4-BE49-F238E27FC236}">
                  <a16:creationId xmlns:a16="http://schemas.microsoft.com/office/drawing/2014/main" id="{00000000-0008-0000-09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3655" name="Drop Down 103" hidden="1">
              <a:extLst>
                <a:ext uri="{63B3BB69-23CF-44E3-9099-C40C66FF867C}">
                  <a14:compatExt spid="_x0000_s23655"/>
                </a:ext>
                <a:ext uri="{FF2B5EF4-FFF2-40B4-BE49-F238E27FC236}">
                  <a16:creationId xmlns:a16="http://schemas.microsoft.com/office/drawing/2014/main" id="{00000000-0008-0000-09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3656" name="Drop Down 104" hidden="1">
              <a:extLst>
                <a:ext uri="{63B3BB69-23CF-44E3-9099-C40C66FF867C}">
                  <a14:compatExt spid="_x0000_s23656"/>
                </a:ext>
                <a:ext uri="{FF2B5EF4-FFF2-40B4-BE49-F238E27FC236}">
                  <a16:creationId xmlns:a16="http://schemas.microsoft.com/office/drawing/2014/main" id="{00000000-0008-0000-0900-00006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3657" name="Drop Down 105" hidden="1">
              <a:extLst>
                <a:ext uri="{63B3BB69-23CF-44E3-9099-C40C66FF867C}">
                  <a14:compatExt spid="_x0000_s23657"/>
                </a:ext>
                <a:ext uri="{FF2B5EF4-FFF2-40B4-BE49-F238E27FC236}">
                  <a16:creationId xmlns:a16="http://schemas.microsoft.com/office/drawing/2014/main" id="{00000000-0008-0000-0900-00006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3658" name="Drop Down 106" hidden="1">
              <a:extLst>
                <a:ext uri="{63B3BB69-23CF-44E3-9099-C40C66FF867C}">
                  <a14:compatExt spid="_x0000_s23658"/>
                </a:ext>
                <a:ext uri="{FF2B5EF4-FFF2-40B4-BE49-F238E27FC236}">
                  <a16:creationId xmlns:a16="http://schemas.microsoft.com/office/drawing/2014/main" id="{00000000-0008-0000-0900-00006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3659" name="Drop Down 107" hidden="1">
              <a:extLst>
                <a:ext uri="{63B3BB69-23CF-44E3-9099-C40C66FF867C}">
                  <a14:compatExt spid="_x0000_s23659"/>
                </a:ext>
                <a:ext uri="{FF2B5EF4-FFF2-40B4-BE49-F238E27FC236}">
                  <a16:creationId xmlns:a16="http://schemas.microsoft.com/office/drawing/2014/main" id="{00000000-0008-0000-0900-00006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3660" name="Drop Down 108" hidden="1">
              <a:extLst>
                <a:ext uri="{63B3BB69-23CF-44E3-9099-C40C66FF867C}">
                  <a14:compatExt spid="_x0000_s23660"/>
                </a:ext>
                <a:ext uri="{FF2B5EF4-FFF2-40B4-BE49-F238E27FC236}">
                  <a16:creationId xmlns:a16="http://schemas.microsoft.com/office/drawing/2014/main" id="{00000000-0008-0000-0900-00006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3661" name="Drop Down 109" hidden="1">
              <a:extLst>
                <a:ext uri="{63B3BB69-23CF-44E3-9099-C40C66FF867C}">
                  <a14:compatExt spid="_x0000_s23661"/>
                </a:ext>
                <a:ext uri="{FF2B5EF4-FFF2-40B4-BE49-F238E27FC236}">
                  <a16:creationId xmlns:a16="http://schemas.microsoft.com/office/drawing/2014/main" id="{00000000-0008-0000-0900-00006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3662" name="Drop Down 110" hidden="1">
              <a:extLst>
                <a:ext uri="{63B3BB69-23CF-44E3-9099-C40C66FF867C}">
                  <a14:compatExt spid="_x0000_s23662"/>
                </a:ext>
                <a:ext uri="{FF2B5EF4-FFF2-40B4-BE49-F238E27FC236}">
                  <a16:creationId xmlns:a16="http://schemas.microsoft.com/office/drawing/2014/main" id="{00000000-0008-0000-0900-00006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3663" name="Drop Down 111" hidden="1">
              <a:extLst>
                <a:ext uri="{63B3BB69-23CF-44E3-9099-C40C66FF867C}">
                  <a14:compatExt spid="_x0000_s23663"/>
                </a:ext>
                <a:ext uri="{FF2B5EF4-FFF2-40B4-BE49-F238E27FC236}">
                  <a16:creationId xmlns:a16="http://schemas.microsoft.com/office/drawing/2014/main" id="{00000000-0008-0000-0900-00006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3664" name="Drop Down 112" hidden="1">
              <a:extLst>
                <a:ext uri="{63B3BB69-23CF-44E3-9099-C40C66FF867C}">
                  <a14:compatExt spid="_x0000_s23664"/>
                </a:ext>
                <a:ext uri="{FF2B5EF4-FFF2-40B4-BE49-F238E27FC236}">
                  <a16:creationId xmlns:a16="http://schemas.microsoft.com/office/drawing/2014/main" id="{00000000-0008-0000-0900-00007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3665" name="Drop Down 113" hidden="1">
              <a:extLst>
                <a:ext uri="{63B3BB69-23CF-44E3-9099-C40C66FF867C}">
                  <a14:compatExt spid="_x0000_s23665"/>
                </a:ext>
                <a:ext uri="{FF2B5EF4-FFF2-40B4-BE49-F238E27FC236}">
                  <a16:creationId xmlns:a16="http://schemas.microsoft.com/office/drawing/2014/main" id="{00000000-0008-0000-0900-00007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3666" name="Drop Down 114" hidden="1">
              <a:extLst>
                <a:ext uri="{63B3BB69-23CF-44E3-9099-C40C66FF867C}">
                  <a14:compatExt spid="_x0000_s23666"/>
                </a:ext>
                <a:ext uri="{FF2B5EF4-FFF2-40B4-BE49-F238E27FC236}">
                  <a16:creationId xmlns:a16="http://schemas.microsoft.com/office/drawing/2014/main" id="{00000000-0008-0000-0900-00007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3667" name="Drop Down 115" hidden="1">
              <a:extLst>
                <a:ext uri="{63B3BB69-23CF-44E3-9099-C40C66FF867C}">
                  <a14:compatExt spid="_x0000_s23667"/>
                </a:ext>
                <a:ext uri="{FF2B5EF4-FFF2-40B4-BE49-F238E27FC236}">
                  <a16:creationId xmlns:a16="http://schemas.microsoft.com/office/drawing/2014/main" id="{00000000-0008-0000-0900-00007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3668" name="Drop Down 116" hidden="1">
              <a:extLst>
                <a:ext uri="{63B3BB69-23CF-44E3-9099-C40C66FF867C}">
                  <a14:compatExt spid="_x0000_s23668"/>
                </a:ext>
                <a:ext uri="{FF2B5EF4-FFF2-40B4-BE49-F238E27FC236}">
                  <a16:creationId xmlns:a16="http://schemas.microsoft.com/office/drawing/2014/main" id="{00000000-0008-0000-0900-00007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3669" name="Drop Down 117" hidden="1">
              <a:extLst>
                <a:ext uri="{63B3BB69-23CF-44E3-9099-C40C66FF867C}">
                  <a14:compatExt spid="_x0000_s23669"/>
                </a:ext>
                <a:ext uri="{FF2B5EF4-FFF2-40B4-BE49-F238E27FC236}">
                  <a16:creationId xmlns:a16="http://schemas.microsoft.com/office/drawing/2014/main" id="{00000000-0008-0000-0900-00007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3670" name="Drop Down 118" hidden="1">
              <a:extLst>
                <a:ext uri="{63B3BB69-23CF-44E3-9099-C40C66FF867C}">
                  <a14:compatExt spid="_x0000_s23670"/>
                </a:ext>
                <a:ext uri="{FF2B5EF4-FFF2-40B4-BE49-F238E27FC236}">
                  <a16:creationId xmlns:a16="http://schemas.microsoft.com/office/drawing/2014/main" id="{00000000-0008-0000-0900-00007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3671" name="Drop Down 119" hidden="1">
              <a:extLst>
                <a:ext uri="{63B3BB69-23CF-44E3-9099-C40C66FF867C}">
                  <a14:compatExt spid="_x0000_s23671"/>
                </a:ext>
                <a:ext uri="{FF2B5EF4-FFF2-40B4-BE49-F238E27FC236}">
                  <a16:creationId xmlns:a16="http://schemas.microsoft.com/office/drawing/2014/main" id="{00000000-0008-0000-0900-00007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3672" name="Drop Down 120" hidden="1">
              <a:extLst>
                <a:ext uri="{63B3BB69-23CF-44E3-9099-C40C66FF867C}">
                  <a14:compatExt spid="_x0000_s23672"/>
                </a:ext>
                <a:ext uri="{FF2B5EF4-FFF2-40B4-BE49-F238E27FC236}">
                  <a16:creationId xmlns:a16="http://schemas.microsoft.com/office/drawing/2014/main" id="{00000000-0008-0000-0900-00007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3673" name="Drop Down 121" hidden="1">
              <a:extLst>
                <a:ext uri="{63B3BB69-23CF-44E3-9099-C40C66FF867C}">
                  <a14:compatExt spid="_x0000_s23673"/>
                </a:ext>
                <a:ext uri="{FF2B5EF4-FFF2-40B4-BE49-F238E27FC236}">
                  <a16:creationId xmlns:a16="http://schemas.microsoft.com/office/drawing/2014/main" id="{00000000-0008-0000-0900-00007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3674" name="Drop Down 122" hidden="1">
              <a:extLst>
                <a:ext uri="{63B3BB69-23CF-44E3-9099-C40C66FF867C}">
                  <a14:compatExt spid="_x0000_s23674"/>
                </a:ext>
                <a:ext uri="{FF2B5EF4-FFF2-40B4-BE49-F238E27FC236}">
                  <a16:creationId xmlns:a16="http://schemas.microsoft.com/office/drawing/2014/main" id="{00000000-0008-0000-0900-00007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3675" name="Drop Down 123" hidden="1">
              <a:extLst>
                <a:ext uri="{63B3BB69-23CF-44E3-9099-C40C66FF867C}">
                  <a14:compatExt spid="_x0000_s23675"/>
                </a:ext>
                <a:ext uri="{FF2B5EF4-FFF2-40B4-BE49-F238E27FC236}">
                  <a16:creationId xmlns:a16="http://schemas.microsoft.com/office/drawing/2014/main" id="{00000000-0008-0000-0900-00007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3676" name="Drop Down 124" hidden="1">
              <a:extLst>
                <a:ext uri="{63B3BB69-23CF-44E3-9099-C40C66FF867C}">
                  <a14:compatExt spid="_x0000_s23676"/>
                </a:ext>
                <a:ext uri="{FF2B5EF4-FFF2-40B4-BE49-F238E27FC236}">
                  <a16:creationId xmlns:a16="http://schemas.microsoft.com/office/drawing/2014/main" id="{00000000-0008-0000-0900-00007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3677" name="Drop Down 125" hidden="1">
              <a:extLst>
                <a:ext uri="{63B3BB69-23CF-44E3-9099-C40C66FF867C}">
                  <a14:compatExt spid="_x0000_s23677"/>
                </a:ext>
                <a:ext uri="{FF2B5EF4-FFF2-40B4-BE49-F238E27FC236}">
                  <a16:creationId xmlns:a16="http://schemas.microsoft.com/office/drawing/2014/main" id="{00000000-0008-0000-0900-00007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3678" name="Drop Down 126" hidden="1">
              <a:extLst>
                <a:ext uri="{63B3BB69-23CF-44E3-9099-C40C66FF867C}">
                  <a14:compatExt spid="_x0000_s23678"/>
                </a:ext>
                <a:ext uri="{FF2B5EF4-FFF2-40B4-BE49-F238E27FC236}">
                  <a16:creationId xmlns:a16="http://schemas.microsoft.com/office/drawing/2014/main" id="{00000000-0008-0000-0900-00007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3679" name="Drop Down 127" hidden="1">
              <a:extLst>
                <a:ext uri="{63B3BB69-23CF-44E3-9099-C40C66FF867C}">
                  <a14:compatExt spid="_x0000_s23679"/>
                </a:ext>
                <a:ext uri="{FF2B5EF4-FFF2-40B4-BE49-F238E27FC236}">
                  <a16:creationId xmlns:a16="http://schemas.microsoft.com/office/drawing/2014/main" id="{00000000-0008-0000-0900-00007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3680" name="Drop Down 128" hidden="1">
              <a:extLst>
                <a:ext uri="{63B3BB69-23CF-44E3-9099-C40C66FF867C}">
                  <a14:compatExt spid="_x0000_s23680"/>
                </a:ext>
                <a:ext uri="{FF2B5EF4-FFF2-40B4-BE49-F238E27FC236}">
                  <a16:creationId xmlns:a16="http://schemas.microsoft.com/office/drawing/2014/main" id="{00000000-0008-0000-0900-00008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3681" name="Drop Down 129" hidden="1">
              <a:extLst>
                <a:ext uri="{63B3BB69-23CF-44E3-9099-C40C66FF867C}">
                  <a14:compatExt spid="_x0000_s23681"/>
                </a:ext>
                <a:ext uri="{FF2B5EF4-FFF2-40B4-BE49-F238E27FC236}">
                  <a16:creationId xmlns:a16="http://schemas.microsoft.com/office/drawing/2014/main" id="{00000000-0008-0000-0900-00008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3682" name="Drop Down 130" hidden="1">
              <a:extLst>
                <a:ext uri="{63B3BB69-23CF-44E3-9099-C40C66FF867C}">
                  <a14:compatExt spid="_x0000_s23682"/>
                </a:ext>
                <a:ext uri="{FF2B5EF4-FFF2-40B4-BE49-F238E27FC236}">
                  <a16:creationId xmlns:a16="http://schemas.microsoft.com/office/drawing/2014/main" id="{00000000-0008-0000-0900-00008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3683" name="Drop Down 131" hidden="1">
              <a:extLst>
                <a:ext uri="{63B3BB69-23CF-44E3-9099-C40C66FF867C}">
                  <a14:compatExt spid="_x0000_s23683"/>
                </a:ext>
                <a:ext uri="{FF2B5EF4-FFF2-40B4-BE49-F238E27FC236}">
                  <a16:creationId xmlns:a16="http://schemas.microsoft.com/office/drawing/2014/main" id="{00000000-0008-0000-0900-00008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3684" name="Drop Down 132" hidden="1">
              <a:extLst>
                <a:ext uri="{63B3BB69-23CF-44E3-9099-C40C66FF867C}">
                  <a14:compatExt spid="_x0000_s23684"/>
                </a:ext>
                <a:ext uri="{FF2B5EF4-FFF2-40B4-BE49-F238E27FC236}">
                  <a16:creationId xmlns:a16="http://schemas.microsoft.com/office/drawing/2014/main" id="{00000000-0008-0000-0900-00008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3685" name="Drop Down 133" hidden="1">
              <a:extLst>
                <a:ext uri="{63B3BB69-23CF-44E3-9099-C40C66FF867C}">
                  <a14:compatExt spid="_x0000_s23685"/>
                </a:ext>
                <a:ext uri="{FF2B5EF4-FFF2-40B4-BE49-F238E27FC236}">
                  <a16:creationId xmlns:a16="http://schemas.microsoft.com/office/drawing/2014/main" id="{00000000-0008-0000-0900-00008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3686" name="Drop Down 134" hidden="1">
              <a:extLst>
                <a:ext uri="{63B3BB69-23CF-44E3-9099-C40C66FF867C}">
                  <a14:compatExt spid="_x0000_s23686"/>
                </a:ext>
                <a:ext uri="{FF2B5EF4-FFF2-40B4-BE49-F238E27FC236}">
                  <a16:creationId xmlns:a16="http://schemas.microsoft.com/office/drawing/2014/main" id="{00000000-0008-0000-0900-00008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3687" name="Drop Down 135" hidden="1">
              <a:extLst>
                <a:ext uri="{63B3BB69-23CF-44E3-9099-C40C66FF867C}">
                  <a14:compatExt spid="_x0000_s23687"/>
                </a:ext>
                <a:ext uri="{FF2B5EF4-FFF2-40B4-BE49-F238E27FC236}">
                  <a16:creationId xmlns:a16="http://schemas.microsoft.com/office/drawing/2014/main" id="{00000000-0008-0000-0900-00008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9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4577" name="Drop Down 1" hidden="1">
              <a:extLst>
                <a:ext uri="{63B3BB69-23CF-44E3-9099-C40C66FF867C}">
                  <a14:compatExt spid="_x0000_s24577"/>
                </a:ext>
                <a:ext uri="{FF2B5EF4-FFF2-40B4-BE49-F238E27FC236}">
                  <a16:creationId xmlns:a16="http://schemas.microsoft.com/office/drawing/2014/main" id="{00000000-0008-0000-0A00-00000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4578" name="Drop Down 2" hidden="1">
              <a:extLst>
                <a:ext uri="{63B3BB69-23CF-44E3-9099-C40C66FF867C}">
                  <a14:compatExt spid="_x0000_s24578"/>
                </a:ext>
                <a:ext uri="{FF2B5EF4-FFF2-40B4-BE49-F238E27FC236}">
                  <a16:creationId xmlns:a16="http://schemas.microsoft.com/office/drawing/2014/main" id="{00000000-0008-0000-0A00-00000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4579" name="Drop Down 3" hidden="1">
              <a:extLst>
                <a:ext uri="{63B3BB69-23CF-44E3-9099-C40C66FF867C}">
                  <a14:compatExt spid="_x0000_s24579"/>
                </a:ext>
                <a:ext uri="{FF2B5EF4-FFF2-40B4-BE49-F238E27FC236}">
                  <a16:creationId xmlns:a16="http://schemas.microsoft.com/office/drawing/2014/main" id="{00000000-0008-0000-0A00-00000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4580" name="Drop Down 4" hidden="1">
              <a:extLst>
                <a:ext uri="{63B3BB69-23CF-44E3-9099-C40C66FF867C}">
                  <a14:compatExt spid="_x0000_s24580"/>
                </a:ext>
                <a:ext uri="{FF2B5EF4-FFF2-40B4-BE49-F238E27FC236}">
                  <a16:creationId xmlns:a16="http://schemas.microsoft.com/office/drawing/2014/main" id="{00000000-0008-0000-0A00-00000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4581" name="Drop Down 5" hidden="1">
              <a:extLst>
                <a:ext uri="{63B3BB69-23CF-44E3-9099-C40C66FF867C}">
                  <a14:compatExt spid="_x0000_s24581"/>
                </a:ext>
                <a:ext uri="{FF2B5EF4-FFF2-40B4-BE49-F238E27FC236}">
                  <a16:creationId xmlns:a16="http://schemas.microsoft.com/office/drawing/2014/main" id="{00000000-0008-0000-0A00-00000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4582" name="Drop Down 6" hidden="1">
              <a:extLst>
                <a:ext uri="{63B3BB69-23CF-44E3-9099-C40C66FF867C}">
                  <a14:compatExt spid="_x0000_s24582"/>
                </a:ext>
                <a:ext uri="{FF2B5EF4-FFF2-40B4-BE49-F238E27FC236}">
                  <a16:creationId xmlns:a16="http://schemas.microsoft.com/office/drawing/2014/main" id="{00000000-0008-0000-0A00-00000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4583" name="Drop Down 7" hidden="1">
              <a:extLst>
                <a:ext uri="{63B3BB69-23CF-44E3-9099-C40C66FF867C}">
                  <a14:compatExt spid="_x0000_s24583"/>
                </a:ext>
                <a:ext uri="{FF2B5EF4-FFF2-40B4-BE49-F238E27FC236}">
                  <a16:creationId xmlns:a16="http://schemas.microsoft.com/office/drawing/2014/main" id="{00000000-0008-0000-0A00-00000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4584" name="Drop Down 8" hidden="1">
              <a:extLst>
                <a:ext uri="{63B3BB69-23CF-44E3-9099-C40C66FF867C}">
                  <a14:compatExt spid="_x0000_s24584"/>
                </a:ext>
                <a:ext uri="{FF2B5EF4-FFF2-40B4-BE49-F238E27FC236}">
                  <a16:creationId xmlns:a16="http://schemas.microsoft.com/office/drawing/2014/main" id="{00000000-0008-0000-0A00-00000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4585" name="Drop Down 9" hidden="1">
              <a:extLst>
                <a:ext uri="{63B3BB69-23CF-44E3-9099-C40C66FF867C}">
                  <a14:compatExt spid="_x0000_s24585"/>
                </a:ext>
                <a:ext uri="{FF2B5EF4-FFF2-40B4-BE49-F238E27FC236}">
                  <a16:creationId xmlns:a16="http://schemas.microsoft.com/office/drawing/2014/main" id="{00000000-0008-0000-0A00-00000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4586" name="Drop Down 10" hidden="1">
              <a:extLst>
                <a:ext uri="{63B3BB69-23CF-44E3-9099-C40C66FF867C}">
                  <a14:compatExt spid="_x0000_s24586"/>
                </a:ext>
                <a:ext uri="{FF2B5EF4-FFF2-40B4-BE49-F238E27FC236}">
                  <a16:creationId xmlns:a16="http://schemas.microsoft.com/office/drawing/2014/main" id="{00000000-0008-0000-0A00-00000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4587" name="Drop Down 11" hidden="1">
              <a:extLst>
                <a:ext uri="{63B3BB69-23CF-44E3-9099-C40C66FF867C}">
                  <a14:compatExt spid="_x0000_s24587"/>
                </a:ext>
                <a:ext uri="{FF2B5EF4-FFF2-40B4-BE49-F238E27FC236}">
                  <a16:creationId xmlns:a16="http://schemas.microsoft.com/office/drawing/2014/main" id="{00000000-0008-0000-0A00-00000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4588" name="Drop Down 12" hidden="1">
              <a:extLst>
                <a:ext uri="{63B3BB69-23CF-44E3-9099-C40C66FF867C}">
                  <a14:compatExt spid="_x0000_s24588"/>
                </a:ext>
                <a:ext uri="{FF2B5EF4-FFF2-40B4-BE49-F238E27FC236}">
                  <a16:creationId xmlns:a16="http://schemas.microsoft.com/office/drawing/2014/main" id="{00000000-0008-0000-0A00-00000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4589" name="Drop Down 13" hidden="1">
              <a:extLst>
                <a:ext uri="{63B3BB69-23CF-44E3-9099-C40C66FF867C}">
                  <a14:compatExt spid="_x0000_s24589"/>
                </a:ext>
                <a:ext uri="{FF2B5EF4-FFF2-40B4-BE49-F238E27FC236}">
                  <a16:creationId xmlns:a16="http://schemas.microsoft.com/office/drawing/2014/main" id="{00000000-0008-0000-0A00-00000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4590" name="Drop Down 14" hidden="1">
              <a:extLst>
                <a:ext uri="{63B3BB69-23CF-44E3-9099-C40C66FF867C}">
                  <a14:compatExt spid="_x0000_s24590"/>
                </a:ext>
                <a:ext uri="{FF2B5EF4-FFF2-40B4-BE49-F238E27FC236}">
                  <a16:creationId xmlns:a16="http://schemas.microsoft.com/office/drawing/2014/main" id="{00000000-0008-0000-0A00-00000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4591" name="Drop Down 15" hidden="1">
              <a:extLst>
                <a:ext uri="{63B3BB69-23CF-44E3-9099-C40C66FF867C}">
                  <a14:compatExt spid="_x0000_s24591"/>
                </a:ext>
                <a:ext uri="{FF2B5EF4-FFF2-40B4-BE49-F238E27FC236}">
                  <a16:creationId xmlns:a16="http://schemas.microsoft.com/office/drawing/2014/main" id="{00000000-0008-0000-0A00-00000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4592" name="Drop Down 16" hidden="1">
              <a:extLst>
                <a:ext uri="{63B3BB69-23CF-44E3-9099-C40C66FF867C}">
                  <a14:compatExt spid="_x0000_s24592"/>
                </a:ext>
                <a:ext uri="{FF2B5EF4-FFF2-40B4-BE49-F238E27FC236}">
                  <a16:creationId xmlns:a16="http://schemas.microsoft.com/office/drawing/2014/main" id="{00000000-0008-0000-0A00-00001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4593" name="Drop Down 17" hidden="1">
              <a:extLst>
                <a:ext uri="{63B3BB69-23CF-44E3-9099-C40C66FF867C}">
                  <a14:compatExt spid="_x0000_s24593"/>
                </a:ext>
                <a:ext uri="{FF2B5EF4-FFF2-40B4-BE49-F238E27FC236}">
                  <a16:creationId xmlns:a16="http://schemas.microsoft.com/office/drawing/2014/main" id="{00000000-0008-0000-0A00-00001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4594" name="Drop Down 18" hidden="1">
              <a:extLst>
                <a:ext uri="{63B3BB69-23CF-44E3-9099-C40C66FF867C}">
                  <a14:compatExt spid="_x0000_s24594"/>
                </a:ext>
                <a:ext uri="{FF2B5EF4-FFF2-40B4-BE49-F238E27FC236}">
                  <a16:creationId xmlns:a16="http://schemas.microsoft.com/office/drawing/2014/main" id="{00000000-0008-0000-0A00-00001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4595" name="Drop Down 19" hidden="1">
              <a:extLst>
                <a:ext uri="{63B3BB69-23CF-44E3-9099-C40C66FF867C}">
                  <a14:compatExt spid="_x0000_s24595"/>
                </a:ext>
                <a:ext uri="{FF2B5EF4-FFF2-40B4-BE49-F238E27FC236}">
                  <a16:creationId xmlns:a16="http://schemas.microsoft.com/office/drawing/2014/main" id="{00000000-0008-0000-0A00-00001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4596" name="Drop Down 20" hidden="1">
              <a:extLst>
                <a:ext uri="{63B3BB69-23CF-44E3-9099-C40C66FF867C}">
                  <a14:compatExt spid="_x0000_s24596"/>
                </a:ext>
                <a:ext uri="{FF2B5EF4-FFF2-40B4-BE49-F238E27FC236}">
                  <a16:creationId xmlns:a16="http://schemas.microsoft.com/office/drawing/2014/main" id="{00000000-0008-0000-0A00-00001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4597" name="Check Box 21" hidden="1">
              <a:extLst>
                <a:ext uri="{63B3BB69-23CF-44E3-9099-C40C66FF867C}">
                  <a14:compatExt spid="_x0000_s24597"/>
                </a:ext>
                <a:ext uri="{FF2B5EF4-FFF2-40B4-BE49-F238E27FC236}">
                  <a16:creationId xmlns:a16="http://schemas.microsoft.com/office/drawing/2014/main" id="{00000000-0008-0000-0A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0A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4599" name="Check Box 23" hidden="1">
              <a:extLst>
                <a:ext uri="{63B3BB69-23CF-44E3-9099-C40C66FF867C}">
                  <a14:compatExt spid="_x0000_s24599"/>
                </a:ext>
                <a:ext uri="{FF2B5EF4-FFF2-40B4-BE49-F238E27FC236}">
                  <a16:creationId xmlns:a16="http://schemas.microsoft.com/office/drawing/2014/main" id="{00000000-0008-0000-0A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4600" name="Check Box 24" hidden="1">
              <a:extLst>
                <a:ext uri="{63B3BB69-23CF-44E3-9099-C40C66FF867C}">
                  <a14:compatExt spid="_x0000_s24600"/>
                </a:ext>
                <a:ext uri="{FF2B5EF4-FFF2-40B4-BE49-F238E27FC236}">
                  <a16:creationId xmlns:a16="http://schemas.microsoft.com/office/drawing/2014/main" id="{00000000-0008-0000-0A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4601" name="Check Box 25" hidden="1">
              <a:extLst>
                <a:ext uri="{63B3BB69-23CF-44E3-9099-C40C66FF867C}">
                  <a14:compatExt spid="_x0000_s24601"/>
                </a:ext>
                <a:ext uri="{FF2B5EF4-FFF2-40B4-BE49-F238E27FC236}">
                  <a16:creationId xmlns:a16="http://schemas.microsoft.com/office/drawing/2014/main" id="{00000000-0008-0000-0A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4602" name="Drop Down 26" hidden="1">
              <a:extLst>
                <a:ext uri="{63B3BB69-23CF-44E3-9099-C40C66FF867C}">
                  <a14:compatExt spid="_x0000_s24602"/>
                </a:ext>
                <a:ext uri="{FF2B5EF4-FFF2-40B4-BE49-F238E27FC236}">
                  <a16:creationId xmlns:a16="http://schemas.microsoft.com/office/drawing/2014/main" id="{00000000-0008-0000-0A00-00001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4603" name="Drop Down 27" hidden="1">
              <a:extLst>
                <a:ext uri="{63B3BB69-23CF-44E3-9099-C40C66FF867C}">
                  <a14:compatExt spid="_x0000_s24603"/>
                </a:ext>
                <a:ext uri="{FF2B5EF4-FFF2-40B4-BE49-F238E27FC236}">
                  <a16:creationId xmlns:a16="http://schemas.microsoft.com/office/drawing/2014/main" id="{00000000-0008-0000-0A00-00001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4604" name="Drop Down 28" hidden="1">
              <a:extLst>
                <a:ext uri="{63B3BB69-23CF-44E3-9099-C40C66FF867C}">
                  <a14:compatExt spid="_x0000_s24604"/>
                </a:ext>
                <a:ext uri="{FF2B5EF4-FFF2-40B4-BE49-F238E27FC236}">
                  <a16:creationId xmlns:a16="http://schemas.microsoft.com/office/drawing/2014/main" id="{00000000-0008-0000-0A00-00001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4605" name="Drop Down 29" hidden="1">
              <a:extLst>
                <a:ext uri="{63B3BB69-23CF-44E3-9099-C40C66FF867C}">
                  <a14:compatExt spid="_x0000_s24605"/>
                </a:ext>
                <a:ext uri="{FF2B5EF4-FFF2-40B4-BE49-F238E27FC236}">
                  <a16:creationId xmlns:a16="http://schemas.microsoft.com/office/drawing/2014/main" id="{00000000-0008-0000-0A00-00001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4606" name="Drop Down 30" hidden="1">
              <a:extLst>
                <a:ext uri="{63B3BB69-23CF-44E3-9099-C40C66FF867C}">
                  <a14:compatExt spid="_x0000_s24606"/>
                </a:ext>
                <a:ext uri="{FF2B5EF4-FFF2-40B4-BE49-F238E27FC236}">
                  <a16:creationId xmlns:a16="http://schemas.microsoft.com/office/drawing/2014/main" id="{00000000-0008-0000-0A00-00001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4607" name="Drop Down 31" hidden="1">
              <a:extLst>
                <a:ext uri="{63B3BB69-23CF-44E3-9099-C40C66FF867C}">
                  <a14:compatExt spid="_x0000_s24607"/>
                </a:ext>
                <a:ext uri="{FF2B5EF4-FFF2-40B4-BE49-F238E27FC236}">
                  <a16:creationId xmlns:a16="http://schemas.microsoft.com/office/drawing/2014/main" id="{00000000-0008-0000-0A00-00001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4608" name="Drop Down 32" hidden="1">
              <a:extLst>
                <a:ext uri="{63B3BB69-23CF-44E3-9099-C40C66FF867C}">
                  <a14:compatExt spid="_x0000_s24608"/>
                </a:ext>
                <a:ext uri="{FF2B5EF4-FFF2-40B4-BE49-F238E27FC236}">
                  <a16:creationId xmlns:a16="http://schemas.microsoft.com/office/drawing/2014/main" id="{00000000-0008-0000-0A00-00002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4609" name="Drop Down 33" hidden="1">
              <a:extLst>
                <a:ext uri="{63B3BB69-23CF-44E3-9099-C40C66FF867C}">
                  <a14:compatExt spid="_x0000_s24609"/>
                </a:ext>
                <a:ext uri="{FF2B5EF4-FFF2-40B4-BE49-F238E27FC236}">
                  <a16:creationId xmlns:a16="http://schemas.microsoft.com/office/drawing/2014/main" id="{00000000-0008-0000-0A00-00002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4610" name="Drop Down 34" hidden="1">
              <a:extLst>
                <a:ext uri="{63B3BB69-23CF-44E3-9099-C40C66FF867C}">
                  <a14:compatExt spid="_x0000_s24610"/>
                </a:ext>
                <a:ext uri="{FF2B5EF4-FFF2-40B4-BE49-F238E27FC236}">
                  <a16:creationId xmlns:a16="http://schemas.microsoft.com/office/drawing/2014/main" id="{00000000-0008-0000-0A00-00002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4611" name="Drop Down 35" hidden="1">
              <a:extLst>
                <a:ext uri="{63B3BB69-23CF-44E3-9099-C40C66FF867C}">
                  <a14:compatExt spid="_x0000_s24611"/>
                </a:ext>
                <a:ext uri="{FF2B5EF4-FFF2-40B4-BE49-F238E27FC236}">
                  <a16:creationId xmlns:a16="http://schemas.microsoft.com/office/drawing/2014/main" id="{00000000-0008-0000-0A00-00002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4612" name="Drop Down 36" hidden="1">
              <a:extLst>
                <a:ext uri="{63B3BB69-23CF-44E3-9099-C40C66FF867C}">
                  <a14:compatExt spid="_x0000_s24612"/>
                </a:ext>
                <a:ext uri="{FF2B5EF4-FFF2-40B4-BE49-F238E27FC236}">
                  <a16:creationId xmlns:a16="http://schemas.microsoft.com/office/drawing/2014/main" id="{00000000-0008-0000-0A00-00002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4613" name="Drop Down 37" hidden="1">
              <a:extLst>
                <a:ext uri="{63B3BB69-23CF-44E3-9099-C40C66FF867C}">
                  <a14:compatExt spid="_x0000_s24613"/>
                </a:ext>
                <a:ext uri="{FF2B5EF4-FFF2-40B4-BE49-F238E27FC236}">
                  <a16:creationId xmlns:a16="http://schemas.microsoft.com/office/drawing/2014/main" id="{00000000-0008-0000-0A00-00002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4614" name="Drop Down 38" hidden="1">
              <a:extLst>
                <a:ext uri="{63B3BB69-23CF-44E3-9099-C40C66FF867C}">
                  <a14:compatExt spid="_x0000_s24614"/>
                </a:ext>
                <a:ext uri="{FF2B5EF4-FFF2-40B4-BE49-F238E27FC236}">
                  <a16:creationId xmlns:a16="http://schemas.microsoft.com/office/drawing/2014/main" id="{00000000-0008-0000-0A00-00002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4615" name="Drop Down 39" hidden="1">
              <a:extLst>
                <a:ext uri="{63B3BB69-23CF-44E3-9099-C40C66FF867C}">
                  <a14:compatExt spid="_x0000_s24615"/>
                </a:ext>
                <a:ext uri="{FF2B5EF4-FFF2-40B4-BE49-F238E27FC236}">
                  <a16:creationId xmlns:a16="http://schemas.microsoft.com/office/drawing/2014/main" id="{00000000-0008-0000-0A00-00002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4616" name="Drop Down 40" hidden="1">
              <a:extLst>
                <a:ext uri="{63B3BB69-23CF-44E3-9099-C40C66FF867C}">
                  <a14:compatExt spid="_x0000_s24616"/>
                </a:ext>
                <a:ext uri="{FF2B5EF4-FFF2-40B4-BE49-F238E27FC236}">
                  <a16:creationId xmlns:a16="http://schemas.microsoft.com/office/drawing/2014/main" id="{00000000-0008-0000-0A00-00002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4617" name="Drop Down 41" hidden="1">
              <a:extLst>
                <a:ext uri="{63B3BB69-23CF-44E3-9099-C40C66FF867C}">
                  <a14:compatExt spid="_x0000_s24617"/>
                </a:ext>
                <a:ext uri="{FF2B5EF4-FFF2-40B4-BE49-F238E27FC236}">
                  <a16:creationId xmlns:a16="http://schemas.microsoft.com/office/drawing/2014/main" id="{00000000-0008-0000-0A00-00002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4618" name="Drop Down 42" hidden="1">
              <a:extLst>
                <a:ext uri="{63B3BB69-23CF-44E3-9099-C40C66FF867C}">
                  <a14:compatExt spid="_x0000_s24618"/>
                </a:ext>
                <a:ext uri="{FF2B5EF4-FFF2-40B4-BE49-F238E27FC236}">
                  <a16:creationId xmlns:a16="http://schemas.microsoft.com/office/drawing/2014/main" id="{00000000-0008-0000-0A00-00002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4619" name="Drop Down 43" hidden="1">
              <a:extLst>
                <a:ext uri="{63B3BB69-23CF-44E3-9099-C40C66FF867C}">
                  <a14:compatExt spid="_x0000_s24619"/>
                </a:ext>
                <a:ext uri="{FF2B5EF4-FFF2-40B4-BE49-F238E27FC236}">
                  <a16:creationId xmlns:a16="http://schemas.microsoft.com/office/drawing/2014/main" id="{00000000-0008-0000-0A00-00002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4620" name="Drop Down 44" hidden="1">
              <a:extLst>
                <a:ext uri="{63B3BB69-23CF-44E3-9099-C40C66FF867C}">
                  <a14:compatExt spid="_x0000_s24620"/>
                </a:ext>
                <a:ext uri="{FF2B5EF4-FFF2-40B4-BE49-F238E27FC236}">
                  <a16:creationId xmlns:a16="http://schemas.microsoft.com/office/drawing/2014/main" id="{00000000-0008-0000-0A00-00002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4621" name="Drop Down 45" hidden="1">
              <a:extLst>
                <a:ext uri="{63B3BB69-23CF-44E3-9099-C40C66FF867C}">
                  <a14:compatExt spid="_x0000_s24621"/>
                </a:ext>
                <a:ext uri="{FF2B5EF4-FFF2-40B4-BE49-F238E27FC236}">
                  <a16:creationId xmlns:a16="http://schemas.microsoft.com/office/drawing/2014/main" id="{00000000-0008-0000-0A00-00002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4622" name="Drop Down 46" hidden="1">
              <a:extLst>
                <a:ext uri="{63B3BB69-23CF-44E3-9099-C40C66FF867C}">
                  <a14:compatExt spid="_x0000_s24622"/>
                </a:ext>
                <a:ext uri="{FF2B5EF4-FFF2-40B4-BE49-F238E27FC236}">
                  <a16:creationId xmlns:a16="http://schemas.microsoft.com/office/drawing/2014/main" id="{00000000-0008-0000-0A00-00002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4623" name="Drop Down 47" hidden="1">
              <a:extLst>
                <a:ext uri="{63B3BB69-23CF-44E3-9099-C40C66FF867C}">
                  <a14:compatExt spid="_x0000_s24623"/>
                </a:ext>
                <a:ext uri="{FF2B5EF4-FFF2-40B4-BE49-F238E27FC236}">
                  <a16:creationId xmlns:a16="http://schemas.microsoft.com/office/drawing/2014/main" id="{00000000-0008-0000-0A00-00002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4624" name="Drop Down 48" hidden="1">
              <a:extLst>
                <a:ext uri="{63B3BB69-23CF-44E3-9099-C40C66FF867C}">
                  <a14:compatExt spid="_x0000_s24624"/>
                </a:ext>
                <a:ext uri="{FF2B5EF4-FFF2-40B4-BE49-F238E27FC236}">
                  <a16:creationId xmlns:a16="http://schemas.microsoft.com/office/drawing/2014/main" id="{00000000-0008-0000-0A00-00003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4625" name="Drop Down 49" hidden="1">
              <a:extLst>
                <a:ext uri="{63B3BB69-23CF-44E3-9099-C40C66FF867C}">
                  <a14:compatExt spid="_x0000_s24625"/>
                </a:ext>
                <a:ext uri="{FF2B5EF4-FFF2-40B4-BE49-F238E27FC236}">
                  <a16:creationId xmlns:a16="http://schemas.microsoft.com/office/drawing/2014/main" id="{00000000-0008-0000-0A00-00003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4626" name="Drop Down 50" hidden="1">
              <a:extLst>
                <a:ext uri="{63B3BB69-23CF-44E3-9099-C40C66FF867C}">
                  <a14:compatExt spid="_x0000_s24626"/>
                </a:ext>
                <a:ext uri="{FF2B5EF4-FFF2-40B4-BE49-F238E27FC236}">
                  <a16:creationId xmlns:a16="http://schemas.microsoft.com/office/drawing/2014/main" id="{00000000-0008-0000-0A00-00003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4627" name="Drop Down 51" hidden="1">
              <a:extLst>
                <a:ext uri="{63B3BB69-23CF-44E3-9099-C40C66FF867C}">
                  <a14:compatExt spid="_x0000_s24627"/>
                </a:ext>
                <a:ext uri="{FF2B5EF4-FFF2-40B4-BE49-F238E27FC236}">
                  <a16:creationId xmlns:a16="http://schemas.microsoft.com/office/drawing/2014/main" id="{00000000-0008-0000-0A00-00003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4628" name="Drop Down 52" hidden="1">
              <a:extLst>
                <a:ext uri="{63B3BB69-23CF-44E3-9099-C40C66FF867C}">
                  <a14:compatExt spid="_x0000_s24628"/>
                </a:ext>
                <a:ext uri="{FF2B5EF4-FFF2-40B4-BE49-F238E27FC236}">
                  <a16:creationId xmlns:a16="http://schemas.microsoft.com/office/drawing/2014/main" id="{00000000-0008-0000-0A00-00003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4629" name="Drop Down 53" hidden="1">
              <a:extLst>
                <a:ext uri="{63B3BB69-23CF-44E3-9099-C40C66FF867C}">
                  <a14:compatExt spid="_x0000_s24629"/>
                </a:ext>
                <a:ext uri="{FF2B5EF4-FFF2-40B4-BE49-F238E27FC236}">
                  <a16:creationId xmlns:a16="http://schemas.microsoft.com/office/drawing/2014/main" id="{00000000-0008-0000-0A00-00003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4630" name="Drop Down 54" hidden="1">
              <a:extLst>
                <a:ext uri="{63B3BB69-23CF-44E3-9099-C40C66FF867C}">
                  <a14:compatExt spid="_x0000_s24630"/>
                </a:ext>
                <a:ext uri="{FF2B5EF4-FFF2-40B4-BE49-F238E27FC236}">
                  <a16:creationId xmlns:a16="http://schemas.microsoft.com/office/drawing/2014/main" id="{00000000-0008-0000-0A00-00003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4631" name="Drop Down 55" hidden="1">
              <a:extLst>
                <a:ext uri="{63B3BB69-23CF-44E3-9099-C40C66FF867C}">
                  <a14:compatExt spid="_x0000_s24631"/>
                </a:ext>
                <a:ext uri="{FF2B5EF4-FFF2-40B4-BE49-F238E27FC236}">
                  <a16:creationId xmlns:a16="http://schemas.microsoft.com/office/drawing/2014/main" id="{00000000-0008-0000-0A00-00003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4632" name="Drop Down 56" hidden="1">
              <a:extLst>
                <a:ext uri="{63B3BB69-23CF-44E3-9099-C40C66FF867C}">
                  <a14:compatExt spid="_x0000_s24632"/>
                </a:ext>
                <a:ext uri="{FF2B5EF4-FFF2-40B4-BE49-F238E27FC236}">
                  <a16:creationId xmlns:a16="http://schemas.microsoft.com/office/drawing/2014/main" id="{00000000-0008-0000-0A00-00003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4633" name="Drop Down 57" hidden="1">
              <a:extLst>
                <a:ext uri="{63B3BB69-23CF-44E3-9099-C40C66FF867C}">
                  <a14:compatExt spid="_x0000_s24633"/>
                </a:ext>
                <a:ext uri="{FF2B5EF4-FFF2-40B4-BE49-F238E27FC236}">
                  <a16:creationId xmlns:a16="http://schemas.microsoft.com/office/drawing/2014/main" id="{00000000-0008-0000-0A00-00003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4634" name="Drop Down 58" hidden="1">
              <a:extLst>
                <a:ext uri="{63B3BB69-23CF-44E3-9099-C40C66FF867C}">
                  <a14:compatExt spid="_x0000_s24634"/>
                </a:ext>
                <a:ext uri="{FF2B5EF4-FFF2-40B4-BE49-F238E27FC236}">
                  <a16:creationId xmlns:a16="http://schemas.microsoft.com/office/drawing/2014/main" id="{00000000-0008-0000-0A00-00003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4635" name="Drop Down 59" hidden="1">
              <a:extLst>
                <a:ext uri="{63B3BB69-23CF-44E3-9099-C40C66FF867C}">
                  <a14:compatExt spid="_x0000_s24635"/>
                </a:ext>
                <a:ext uri="{FF2B5EF4-FFF2-40B4-BE49-F238E27FC236}">
                  <a16:creationId xmlns:a16="http://schemas.microsoft.com/office/drawing/2014/main" id="{00000000-0008-0000-0A00-00003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4636" name="Drop Down 60" hidden="1">
              <a:extLst>
                <a:ext uri="{63B3BB69-23CF-44E3-9099-C40C66FF867C}">
                  <a14:compatExt spid="_x0000_s24636"/>
                </a:ext>
                <a:ext uri="{FF2B5EF4-FFF2-40B4-BE49-F238E27FC236}">
                  <a16:creationId xmlns:a16="http://schemas.microsoft.com/office/drawing/2014/main" id="{00000000-0008-0000-0A00-00003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4637" name="Drop Down 61" hidden="1">
              <a:extLst>
                <a:ext uri="{63B3BB69-23CF-44E3-9099-C40C66FF867C}">
                  <a14:compatExt spid="_x0000_s24637"/>
                </a:ext>
                <a:ext uri="{FF2B5EF4-FFF2-40B4-BE49-F238E27FC236}">
                  <a16:creationId xmlns:a16="http://schemas.microsoft.com/office/drawing/2014/main" id="{00000000-0008-0000-0A00-00003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4638" name="Drop Down 62" hidden="1">
              <a:extLst>
                <a:ext uri="{63B3BB69-23CF-44E3-9099-C40C66FF867C}">
                  <a14:compatExt spid="_x0000_s24638"/>
                </a:ext>
                <a:ext uri="{FF2B5EF4-FFF2-40B4-BE49-F238E27FC236}">
                  <a16:creationId xmlns:a16="http://schemas.microsoft.com/office/drawing/2014/main" id="{00000000-0008-0000-0A00-00003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4639" name="Drop Down 63" hidden="1">
              <a:extLst>
                <a:ext uri="{63B3BB69-23CF-44E3-9099-C40C66FF867C}">
                  <a14:compatExt spid="_x0000_s24639"/>
                </a:ext>
                <a:ext uri="{FF2B5EF4-FFF2-40B4-BE49-F238E27FC236}">
                  <a16:creationId xmlns:a16="http://schemas.microsoft.com/office/drawing/2014/main" id="{00000000-0008-0000-0A00-00003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4640" name="Drop Down 64" hidden="1">
              <a:extLst>
                <a:ext uri="{63B3BB69-23CF-44E3-9099-C40C66FF867C}">
                  <a14:compatExt spid="_x0000_s24640"/>
                </a:ext>
                <a:ext uri="{FF2B5EF4-FFF2-40B4-BE49-F238E27FC236}">
                  <a16:creationId xmlns:a16="http://schemas.microsoft.com/office/drawing/2014/main" id="{00000000-0008-0000-0A00-00004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4641" name="Drop Down 65" hidden="1">
              <a:extLst>
                <a:ext uri="{63B3BB69-23CF-44E3-9099-C40C66FF867C}">
                  <a14:compatExt spid="_x0000_s24641"/>
                </a:ext>
                <a:ext uri="{FF2B5EF4-FFF2-40B4-BE49-F238E27FC236}">
                  <a16:creationId xmlns:a16="http://schemas.microsoft.com/office/drawing/2014/main" id="{00000000-0008-0000-0A00-00004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4642" name="Drop Down 66" hidden="1">
              <a:extLst>
                <a:ext uri="{63B3BB69-23CF-44E3-9099-C40C66FF867C}">
                  <a14:compatExt spid="_x0000_s24642"/>
                </a:ext>
                <a:ext uri="{FF2B5EF4-FFF2-40B4-BE49-F238E27FC236}">
                  <a16:creationId xmlns:a16="http://schemas.microsoft.com/office/drawing/2014/main" id="{00000000-0008-0000-0A00-00004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4643" name="Drop Down 67" hidden="1">
              <a:extLst>
                <a:ext uri="{63B3BB69-23CF-44E3-9099-C40C66FF867C}">
                  <a14:compatExt spid="_x0000_s24643"/>
                </a:ext>
                <a:ext uri="{FF2B5EF4-FFF2-40B4-BE49-F238E27FC236}">
                  <a16:creationId xmlns:a16="http://schemas.microsoft.com/office/drawing/2014/main" id="{00000000-0008-0000-0A00-00004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4644" name="Drop Down 68" hidden="1">
              <a:extLst>
                <a:ext uri="{63B3BB69-23CF-44E3-9099-C40C66FF867C}">
                  <a14:compatExt spid="_x0000_s24644"/>
                </a:ext>
                <a:ext uri="{FF2B5EF4-FFF2-40B4-BE49-F238E27FC236}">
                  <a16:creationId xmlns:a16="http://schemas.microsoft.com/office/drawing/2014/main" id="{00000000-0008-0000-0A00-00004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4645" name="Drop Down 69" hidden="1">
              <a:extLst>
                <a:ext uri="{63B3BB69-23CF-44E3-9099-C40C66FF867C}">
                  <a14:compatExt spid="_x0000_s24645"/>
                </a:ext>
                <a:ext uri="{FF2B5EF4-FFF2-40B4-BE49-F238E27FC236}">
                  <a16:creationId xmlns:a16="http://schemas.microsoft.com/office/drawing/2014/main" id="{00000000-0008-0000-0A00-00004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4646" name="Drop Down 70" hidden="1">
              <a:extLst>
                <a:ext uri="{63B3BB69-23CF-44E3-9099-C40C66FF867C}">
                  <a14:compatExt spid="_x0000_s24646"/>
                </a:ext>
                <a:ext uri="{FF2B5EF4-FFF2-40B4-BE49-F238E27FC236}">
                  <a16:creationId xmlns:a16="http://schemas.microsoft.com/office/drawing/2014/main" id="{00000000-0008-0000-0A00-00004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4647" name="Drop Down 71" hidden="1">
              <a:extLst>
                <a:ext uri="{63B3BB69-23CF-44E3-9099-C40C66FF867C}">
                  <a14:compatExt spid="_x0000_s24647"/>
                </a:ext>
                <a:ext uri="{FF2B5EF4-FFF2-40B4-BE49-F238E27FC236}">
                  <a16:creationId xmlns:a16="http://schemas.microsoft.com/office/drawing/2014/main" id="{00000000-0008-0000-0A00-00004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4648" name="Drop Down 72" hidden="1">
              <a:extLst>
                <a:ext uri="{63B3BB69-23CF-44E3-9099-C40C66FF867C}">
                  <a14:compatExt spid="_x0000_s24648"/>
                </a:ext>
                <a:ext uri="{FF2B5EF4-FFF2-40B4-BE49-F238E27FC236}">
                  <a16:creationId xmlns:a16="http://schemas.microsoft.com/office/drawing/2014/main" id="{00000000-0008-0000-0A00-00004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4649" name="Drop Down 73" hidden="1">
              <a:extLst>
                <a:ext uri="{63B3BB69-23CF-44E3-9099-C40C66FF867C}">
                  <a14:compatExt spid="_x0000_s24649"/>
                </a:ext>
                <a:ext uri="{FF2B5EF4-FFF2-40B4-BE49-F238E27FC236}">
                  <a16:creationId xmlns:a16="http://schemas.microsoft.com/office/drawing/2014/main" id="{00000000-0008-0000-0A00-00004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4650" name="Drop Down 74" hidden="1">
              <a:extLst>
                <a:ext uri="{63B3BB69-23CF-44E3-9099-C40C66FF867C}">
                  <a14:compatExt spid="_x0000_s24650"/>
                </a:ext>
                <a:ext uri="{FF2B5EF4-FFF2-40B4-BE49-F238E27FC236}">
                  <a16:creationId xmlns:a16="http://schemas.microsoft.com/office/drawing/2014/main" id="{00000000-0008-0000-0A00-00004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4651" name="Drop Down 75" hidden="1">
              <a:extLst>
                <a:ext uri="{63B3BB69-23CF-44E3-9099-C40C66FF867C}">
                  <a14:compatExt spid="_x0000_s24651"/>
                </a:ext>
                <a:ext uri="{FF2B5EF4-FFF2-40B4-BE49-F238E27FC236}">
                  <a16:creationId xmlns:a16="http://schemas.microsoft.com/office/drawing/2014/main" id="{00000000-0008-0000-0A00-00004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4652" name="Drop Down 76" hidden="1">
              <a:extLst>
                <a:ext uri="{63B3BB69-23CF-44E3-9099-C40C66FF867C}">
                  <a14:compatExt spid="_x0000_s24652"/>
                </a:ext>
                <a:ext uri="{FF2B5EF4-FFF2-40B4-BE49-F238E27FC236}">
                  <a16:creationId xmlns:a16="http://schemas.microsoft.com/office/drawing/2014/main" id="{00000000-0008-0000-0A00-00004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4653" name="Drop Down 77" hidden="1">
              <a:extLst>
                <a:ext uri="{63B3BB69-23CF-44E3-9099-C40C66FF867C}">
                  <a14:compatExt spid="_x0000_s24653"/>
                </a:ext>
                <a:ext uri="{FF2B5EF4-FFF2-40B4-BE49-F238E27FC236}">
                  <a16:creationId xmlns:a16="http://schemas.microsoft.com/office/drawing/2014/main" id="{00000000-0008-0000-0A00-00004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4654" name="Drop Down 78" hidden="1">
              <a:extLst>
                <a:ext uri="{63B3BB69-23CF-44E3-9099-C40C66FF867C}">
                  <a14:compatExt spid="_x0000_s24654"/>
                </a:ext>
                <a:ext uri="{FF2B5EF4-FFF2-40B4-BE49-F238E27FC236}">
                  <a16:creationId xmlns:a16="http://schemas.microsoft.com/office/drawing/2014/main" id="{00000000-0008-0000-0A00-00004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4655" name="Drop Down 79" hidden="1">
              <a:extLst>
                <a:ext uri="{63B3BB69-23CF-44E3-9099-C40C66FF867C}">
                  <a14:compatExt spid="_x0000_s24655"/>
                </a:ext>
                <a:ext uri="{FF2B5EF4-FFF2-40B4-BE49-F238E27FC236}">
                  <a16:creationId xmlns:a16="http://schemas.microsoft.com/office/drawing/2014/main" id="{00000000-0008-0000-0A00-00004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4656" name="Drop Down 80" hidden="1">
              <a:extLst>
                <a:ext uri="{63B3BB69-23CF-44E3-9099-C40C66FF867C}">
                  <a14:compatExt spid="_x0000_s24656"/>
                </a:ext>
                <a:ext uri="{FF2B5EF4-FFF2-40B4-BE49-F238E27FC236}">
                  <a16:creationId xmlns:a16="http://schemas.microsoft.com/office/drawing/2014/main" id="{00000000-0008-0000-0A00-00005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4657" name="Drop Down 81" hidden="1">
              <a:extLst>
                <a:ext uri="{63B3BB69-23CF-44E3-9099-C40C66FF867C}">
                  <a14:compatExt spid="_x0000_s24657"/>
                </a:ext>
                <a:ext uri="{FF2B5EF4-FFF2-40B4-BE49-F238E27FC236}">
                  <a16:creationId xmlns:a16="http://schemas.microsoft.com/office/drawing/2014/main" id="{00000000-0008-0000-0A00-00005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4658" name="Drop Down 82" hidden="1">
              <a:extLst>
                <a:ext uri="{63B3BB69-23CF-44E3-9099-C40C66FF867C}">
                  <a14:compatExt spid="_x0000_s24658"/>
                </a:ext>
                <a:ext uri="{FF2B5EF4-FFF2-40B4-BE49-F238E27FC236}">
                  <a16:creationId xmlns:a16="http://schemas.microsoft.com/office/drawing/2014/main" id="{00000000-0008-0000-0A00-00005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4659" name="Drop Down 83" hidden="1">
              <a:extLst>
                <a:ext uri="{63B3BB69-23CF-44E3-9099-C40C66FF867C}">
                  <a14:compatExt spid="_x0000_s24659"/>
                </a:ext>
                <a:ext uri="{FF2B5EF4-FFF2-40B4-BE49-F238E27FC236}">
                  <a16:creationId xmlns:a16="http://schemas.microsoft.com/office/drawing/2014/main" id="{00000000-0008-0000-0A00-00005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4660" name="Drop Down 84" hidden="1">
              <a:extLst>
                <a:ext uri="{63B3BB69-23CF-44E3-9099-C40C66FF867C}">
                  <a14:compatExt spid="_x0000_s24660"/>
                </a:ext>
                <a:ext uri="{FF2B5EF4-FFF2-40B4-BE49-F238E27FC236}">
                  <a16:creationId xmlns:a16="http://schemas.microsoft.com/office/drawing/2014/main" id="{00000000-0008-0000-0A00-00005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4661" name="Drop Down 85" hidden="1">
              <a:extLst>
                <a:ext uri="{63B3BB69-23CF-44E3-9099-C40C66FF867C}">
                  <a14:compatExt spid="_x0000_s24661"/>
                </a:ext>
                <a:ext uri="{FF2B5EF4-FFF2-40B4-BE49-F238E27FC236}">
                  <a16:creationId xmlns:a16="http://schemas.microsoft.com/office/drawing/2014/main" id="{00000000-0008-0000-0A00-00005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4662" name="Drop Down 86" hidden="1">
              <a:extLst>
                <a:ext uri="{63B3BB69-23CF-44E3-9099-C40C66FF867C}">
                  <a14:compatExt spid="_x0000_s24662"/>
                </a:ext>
                <a:ext uri="{FF2B5EF4-FFF2-40B4-BE49-F238E27FC236}">
                  <a16:creationId xmlns:a16="http://schemas.microsoft.com/office/drawing/2014/main" id="{00000000-0008-0000-0A00-00005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4663" name="Drop Down 87" hidden="1">
              <a:extLst>
                <a:ext uri="{63B3BB69-23CF-44E3-9099-C40C66FF867C}">
                  <a14:compatExt spid="_x0000_s24663"/>
                </a:ext>
                <a:ext uri="{FF2B5EF4-FFF2-40B4-BE49-F238E27FC236}">
                  <a16:creationId xmlns:a16="http://schemas.microsoft.com/office/drawing/2014/main" id="{00000000-0008-0000-0A00-00005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4664" name="Drop Down 88" hidden="1">
              <a:extLst>
                <a:ext uri="{63B3BB69-23CF-44E3-9099-C40C66FF867C}">
                  <a14:compatExt spid="_x0000_s24664"/>
                </a:ext>
                <a:ext uri="{FF2B5EF4-FFF2-40B4-BE49-F238E27FC236}">
                  <a16:creationId xmlns:a16="http://schemas.microsoft.com/office/drawing/2014/main" id="{00000000-0008-0000-0A00-00005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4665" name="Drop Down 89" hidden="1">
              <a:extLst>
                <a:ext uri="{63B3BB69-23CF-44E3-9099-C40C66FF867C}">
                  <a14:compatExt spid="_x0000_s24665"/>
                </a:ext>
                <a:ext uri="{FF2B5EF4-FFF2-40B4-BE49-F238E27FC236}">
                  <a16:creationId xmlns:a16="http://schemas.microsoft.com/office/drawing/2014/main" id="{00000000-0008-0000-0A00-00005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4666" name="Drop Down 90" hidden="1">
              <a:extLst>
                <a:ext uri="{63B3BB69-23CF-44E3-9099-C40C66FF867C}">
                  <a14:compatExt spid="_x0000_s24666"/>
                </a:ext>
                <a:ext uri="{FF2B5EF4-FFF2-40B4-BE49-F238E27FC236}">
                  <a16:creationId xmlns:a16="http://schemas.microsoft.com/office/drawing/2014/main" id="{00000000-0008-0000-0A00-00005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4667" name="Drop Down 91" hidden="1">
              <a:extLst>
                <a:ext uri="{63B3BB69-23CF-44E3-9099-C40C66FF867C}">
                  <a14:compatExt spid="_x0000_s24667"/>
                </a:ext>
                <a:ext uri="{FF2B5EF4-FFF2-40B4-BE49-F238E27FC236}">
                  <a16:creationId xmlns:a16="http://schemas.microsoft.com/office/drawing/2014/main" id="{00000000-0008-0000-0A00-00005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4668" name="Drop Down 92" hidden="1">
              <a:extLst>
                <a:ext uri="{63B3BB69-23CF-44E3-9099-C40C66FF867C}">
                  <a14:compatExt spid="_x0000_s24668"/>
                </a:ext>
                <a:ext uri="{FF2B5EF4-FFF2-40B4-BE49-F238E27FC236}">
                  <a16:creationId xmlns:a16="http://schemas.microsoft.com/office/drawing/2014/main" id="{00000000-0008-0000-0A00-00005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4669" name="Drop Down 93" hidden="1">
              <a:extLst>
                <a:ext uri="{63B3BB69-23CF-44E3-9099-C40C66FF867C}">
                  <a14:compatExt spid="_x0000_s24669"/>
                </a:ext>
                <a:ext uri="{FF2B5EF4-FFF2-40B4-BE49-F238E27FC236}">
                  <a16:creationId xmlns:a16="http://schemas.microsoft.com/office/drawing/2014/main" id="{00000000-0008-0000-0A00-00005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4670" name="Drop Down 94" hidden="1">
              <a:extLst>
                <a:ext uri="{63B3BB69-23CF-44E3-9099-C40C66FF867C}">
                  <a14:compatExt spid="_x0000_s24670"/>
                </a:ext>
                <a:ext uri="{FF2B5EF4-FFF2-40B4-BE49-F238E27FC236}">
                  <a16:creationId xmlns:a16="http://schemas.microsoft.com/office/drawing/2014/main" id="{00000000-0008-0000-0A00-00005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4671" name="Drop Down 95" hidden="1">
              <a:extLst>
                <a:ext uri="{63B3BB69-23CF-44E3-9099-C40C66FF867C}">
                  <a14:compatExt spid="_x0000_s24671"/>
                </a:ext>
                <a:ext uri="{FF2B5EF4-FFF2-40B4-BE49-F238E27FC236}">
                  <a16:creationId xmlns:a16="http://schemas.microsoft.com/office/drawing/2014/main" id="{00000000-0008-0000-0A00-00005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4672" name="Drop Down 96" hidden="1">
              <a:extLst>
                <a:ext uri="{63B3BB69-23CF-44E3-9099-C40C66FF867C}">
                  <a14:compatExt spid="_x0000_s24672"/>
                </a:ext>
                <a:ext uri="{FF2B5EF4-FFF2-40B4-BE49-F238E27FC236}">
                  <a16:creationId xmlns:a16="http://schemas.microsoft.com/office/drawing/2014/main" id="{00000000-0008-0000-0A00-00006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4673" name="Drop Down 97" hidden="1">
              <a:extLst>
                <a:ext uri="{63B3BB69-23CF-44E3-9099-C40C66FF867C}">
                  <a14:compatExt spid="_x0000_s24673"/>
                </a:ext>
                <a:ext uri="{FF2B5EF4-FFF2-40B4-BE49-F238E27FC236}">
                  <a16:creationId xmlns:a16="http://schemas.microsoft.com/office/drawing/2014/main" id="{00000000-0008-0000-0A00-00006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4674" name="Drop Down 98" hidden="1">
              <a:extLst>
                <a:ext uri="{63B3BB69-23CF-44E3-9099-C40C66FF867C}">
                  <a14:compatExt spid="_x0000_s24674"/>
                </a:ext>
                <a:ext uri="{FF2B5EF4-FFF2-40B4-BE49-F238E27FC236}">
                  <a16:creationId xmlns:a16="http://schemas.microsoft.com/office/drawing/2014/main" id="{00000000-0008-0000-0A00-00006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4675" name="Drop Down 99" hidden="1">
              <a:extLst>
                <a:ext uri="{63B3BB69-23CF-44E3-9099-C40C66FF867C}">
                  <a14:compatExt spid="_x0000_s24675"/>
                </a:ext>
                <a:ext uri="{FF2B5EF4-FFF2-40B4-BE49-F238E27FC236}">
                  <a16:creationId xmlns:a16="http://schemas.microsoft.com/office/drawing/2014/main" id="{00000000-0008-0000-0A00-00006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4676" name="Drop Down 100" hidden="1">
              <a:extLst>
                <a:ext uri="{63B3BB69-23CF-44E3-9099-C40C66FF867C}">
                  <a14:compatExt spid="_x0000_s24676"/>
                </a:ext>
                <a:ext uri="{FF2B5EF4-FFF2-40B4-BE49-F238E27FC236}">
                  <a16:creationId xmlns:a16="http://schemas.microsoft.com/office/drawing/2014/main" id="{00000000-0008-0000-0A00-00006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4677" name="Drop Down 101" hidden="1">
              <a:extLst>
                <a:ext uri="{63B3BB69-23CF-44E3-9099-C40C66FF867C}">
                  <a14:compatExt spid="_x0000_s24677"/>
                </a:ext>
                <a:ext uri="{FF2B5EF4-FFF2-40B4-BE49-F238E27FC236}">
                  <a16:creationId xmlns:a16="http://schemas.microsoft.com/office/drawing/2014/main" id="{00000000-0008-0000-0A00-00006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4678" name="Drop Down 102" hidden="1">
              <a:extLst>
                <a:ext uri="{63B3BB69-23CF-44E3-9099-C40C66FF867C}">
                  <a14:compatExt spid="_x0000_s24678"/>
                </a:ext>
                <a:ext uri="{FF2B5EF4-FFF2-40B4-BE49-F238E27FC236}">
                  <a16:creationId xmlns:a16="http://schemas.microsoft.com/office/drawing/2014/main" id="{00000000-0008-0000-0A00-00006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4679" name="Drop Down 103" hidden="1">
              <a:extLst>
                <a:ext uri="{63B3BB69-23CF-44E3-9099-C40C66FF867C}">
                  <a14:compatExt spid="_x0000_s24679"/>
                </a:ext>
                <a:ext uri="{FF2B5EF4-FFF2-40B4-BE49-F238E27FC236}">
                  <a16:creationId xmlns:a16="http://schemas.microsoft.com/office/drawing/2014/main" id="{00000000-0008-0000-0A00-00006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4680" name="Drop Down 104" hidden="1">
              <a:extLst>
                <a:ext uri="{63B3BB69-23CF-44E3-9099-C40C66FF867C}">
                  <a14:compatExt spid="_x0000_s24680"/>
                </a:ext>
                <a:ext uri="{FF2B5EF4-FFF2-40B4-BE49-F238E27FC236}">
                  <a16:creationId xmlns:a16="http://schemas.microsoft.com/office/drawing/2014/main" id="{00000000-0008-0000-0A00-00006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4681" name="Drop Down 105" hidden="1">
              <a:extLst>
                <a:ext uri="{63B3BB69-23CF-44E3-9099-C40C66FF867C}">
                  <a14:compatExt spid="_x0000_s24681"/>
                </a:ext>
                <a:ext uri="{FF2B5EF4-FFF2-40B4-BE49-F238E27FC236}">
                  <a16:creationId xmlns:a16="http://schemas.microsoft.com/office/drawing/2014/main" id="{00000000-0008-0000-0A00-00006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4682" name="Drop Down 106" hidden="1">
              <a:extLst>
                <a:ext uri="{63B3BB69-23CF-44E3-9099-C40C66FF867C}">
                  <a14:compatExt spid="_x0000_s24682"/>
                </a:ext>
                <a:ext uri="{FF2B5EF4-FFF2-40B4-BE49-F238E27FC236}">
                  <a16:creationId xmlns:a16="http://schemas.microsoft.com/office/drawing/2014/main" id="{00000000-0008-0000-0A00-00006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4683" name="Drop Down 107" hidden="1">
              <a:extLst>
                <a:ext uri="{63B3BB69-23CF-44E3-9099-C40C66FF867C}">
                  <a14:compatExt spid="_x0000_s24683"/>
                </a:ext>
                <a:ext uri="{FF2B5EF4-FFF2-40B4-BE49-F238E27FC236}">
                  <a16:creationId xmlns:a16="http://schemas.microsoft.com/office/drawing/2014/main" id="{00000000-0008-0000-0A00-00006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4684" name="Drop Down 108" hidden="1">
              <a:extLst>
                <a:ext uri="{63B3BB69-23CF-44E3-9099-C40C66FF867C}">
                  <a14:compatExt spid="_x0000_s24684"/>
                </a:ext>
                <a:ext uri="{FF2B5EF4-FFF2-40B4-BE49-F238E27FC236}">
                  <a16:creationId xmlns:a16="http://schemas.microsoft.com/office/drawing/2014/main" id="{00000000-0008-0000-0A00-00006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4685" name="Drop Down 109" hidden="1">
              <a:extLst>
                <a:ext uri="{63B3BB69-23CF-44E3-9099-C40C66FF867C}">
                  <a14:compatExt spid="_x0000_s24685"/>
                </a:ext>
                <a:ext uri="{FF2B5EF4-FFF2-40B4-BE49-F238E27FC236}">
                  <a16:creationId xmlns:a16="http://schemas.microsoft.com/office/drawing/2014/main" id="{00000000-0008-0000-0A00-00006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4686" name="Drop Down 110" hidden="1">
              <a:extLst>
                <a:ext uri="{63B3BB69-23CF-44E3-9099-C40C66FF867C}">
                  <a14:compatExt spid="_x0000_s24686"/>
                </a:ext>
                <a:ext uri="{FF2B5EF4-FFF2-40B4-BE49-F238E27FC236}">
                  <a16:creationId xmlns:a16="http://schemas.microsoft.com/office/drawing/2014/main" id="{00000000-0008-0000-0A00-00006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4687" name="Drop Down 111" hidden="1">
              <a:extLst>
                <a:ext uri="{63B3BB69-23CF-44E3-9099-C40C66FF867C}">
                  <a14:compatExt spid="_x0000_s24687"/>
                </a:ext>
                <a:ext uri="{FF2B5EF4-FFF2-40B4-BE49-F238E27FC236}">
                  <a16:creationId xmlns:a16="http://schemas.microsoft.com/office/drawing/2014/main" id="{00000000-0008-0000-0A00-00006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4688" name="Drop Down 112" hidden="1">
              <a:extLst>
                <a:ext uri="{63B3BB69-23CF-44E3-9099-C40C66FF867C}">
                  <a14:compatExt spid="_x0000_s24688"/>
                </a:ext>
                <a:ext uri="{FF2B5EF4-FFF2-40B4-BE49-F238E27FC236}">
                  <a16:creationId xmlns:a16="http://schemas.microsoft.com/office/drawing/2014/main" id="{00000000-0008-0000-0A00-00007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4689" name="Drop Down 113" hidden="1">
              <a:extLst>
                <a:ext uri="{63B3BB69-23CF-44E3-9099-C40C66FF867C}">
                  <a14:compatExt spid="_x0000_s24689"/>
                </a:ext>
                <a:ext uri="{FF2B5EF4-FFF2-40B4-BE49-F238E27FC236}">
                  <a16:creationId xmlns:a16="http://schemas.microsoft.com/office/drawing/2014/main" id="{00000000-0008-0000-0A00-00007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4690" name="Drop Down 114" hidden="1">
              <a:extLst>
                <a:ext uri="{63B3BB69-23CF-44E3-9099-C40C66FF867C}">
                  <a14:compatExt spid="_x0000_s24690"/>
                </a:ext>
                <a:ext uri="{FF2B5EF4-FFF2-40B4-BE49-F238E27FC236}">
                  <a16:creationId xmlns:a16="http://schemas.microsoft.com/office/drawing/2014/main" id="{00000000-0008-0000-0A00-00007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4691" name="Drop Down 115" hidden="1">
              <a:extLst>
                <a:ext uri="{63B3BB69-23CF-44E3-9099-C40C66FF867C}">
                  <a14:compatExt spid="_x0000_s24691"/>
                </a:ext>
                <a:ext uri="{FF2B5EF4-FFF2-40B4-BE49-F238E27FC236}">
                  <a16:creationId xmlns:a16="http://schemas.microsoft.com/office/drawing/2014/main" id="{00000000-0008-0000-0A00-00007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4692" name="Drop Down 116" hidden="1">
              <a:extLst>
                <a:ext uri="{63B3BB69-23CF-44E3-9099-C40C66FF867C}">
                  <a14:compatExt spid="_x0000_s24692"/>
                </a:ext>
                <a:ext uri="{FF2B5EF4-FFF2-40B4-BE49-F238E27FC236}">
                  <a16:creationId xmlns:a16="http://schemas.microsoft.com/office/drawing/2014/main" id="{00000000-0008-0000-0A00-00007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4693" name="Drop Down 117" hidden="1">
              <a:extLst>
                <a:ext uri="{63B3BB69-23CF-44E3-9099-C40C66FF867C}">
                  <a14:compatExt spid="_x0000_s24693"/>
                </a:ext>
                <a:ext uri="{FF2B5EF4-FFF2-40B4-BE49-F238E27FC236}">
                  <a16:creationId xmlns:a16="http://schemas.microsoft.com/office/drawing/2014/main" id="{00000000-0008-0000-0A00-00007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4694" name="Drop Down 118" hidden="1">
              <a:extLst>
                <a:ext uri="{63B3BB69-23CF-44E3-9099-C40C66FF867C}">
                  <a14:compatExt spid="_x0000_s24694"/>
                </a:ext>
                <a:ext uri="{FF2B5EF4-FFF2-40B4-BE49-F238E27FC236}">
                  <a16:creationId xmlns:a16="http://schemas.microsoft.com/office/drawing/2014/main" id="{00000000-0008-0000-0A00-00007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4695" name="Drop Down 119" hidden="1">
              <a:extLst>
                <a:ext uri="{63B3BB69-23CF-44E3-9099-C40C66FF867C}">
                  <a14:compatExt spid="_x0000_s24695"/>
                </a:ext>
                <a:ext uri="{FF2B5EF4-FFF2-40B4-BE49-F238E27FC236}">
                  <a16:creationId xmlns:a16="http://schemas.microsoft.com/office/drawing/2014/main" id="{00000000-0008-0000-0A00-00007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4696" name="Drop Down 120" hidden="1">
              <a:extLst>
                <a:ext uri="{63B3BB69-23CF-44E3-9099-C40C66FF867C}">
                  <a14:compatExt spid="_x0000_s24696"/>
                </a:ext>
                <a:ext uri="{FF2B5EF4-FFF2-40B4-BE49-F238E27FC236}">
                  <a16:creationId xmlns:a16="http://schemas.microsoft.com/office/drawing/2014/main" id="{00000000-0008-0000-0A00-00007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4697" name="Drop Down 121" hidden="1">
              <a:extLst>
                <a:ext uri="{63B3BB69-23CF-44E3-9099-C40C66FF867C}">
                  <a14:compatExt spid="_x0000_s24697"/>
                </a:ext>
                <a:ext uri="{FF2B5EF4-FFF2-40B4-BE49-F238E27FC236}">
                  <a16:creationId xmlns:a16="http://schemas.microsoft.com/office/drawing/2014/main" id="{00000000-0008-0000-0A00-00007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4698" name="Drop Down 122" hidden="1">
              <a:extLst>
                <a:ext uri="{63B3BB69-23CF-44E3-9099-C40C66FF867C}">
                  <a14:compatExt spid="_x0000_s24698"/>
                </a:ext>
                <a:ext uri="{FF2B5EF4-FFF2-40B4-BE49-F238E27FC236}">
                  <a16:creationId xmlns:a16="http://schemas.microsoft.com/office/drawing/2014/main" id="{00000000-0008-0000-0A00-00007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4699" name="Drop Down 123" hidden="1">
              <a:extLst>
                <a:ext uri="{63B3BB69-23CF-44E3-9099-C40C66FF867C}">
                  <a14:compatExt spid="_x0000_s24699"/>
                </a:ext>
                <a:ext uri="{FF2B5EF4-FFF2-40B4-BE49-F238E27FC236}">
                  <a16:creationId xmlns:a16="http://schemas.microsoft.com/office/drawing/2014/main" id="{00000000-0008-0000-0A00-00007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4700" name="Drop Down 124" hidden="1">
              <a:extLst>
                <a:ext uri="{63B3BB69-23CF-44E3-9099-C40C66FF867C}">
                  <a14:compatExt spid="_x0000_s24700"/>
                </a:ext>
                <a:ext uri="{FF2B5EF4-FFF2-40B4-BE49-F238E27FC236}">
                  <a16:creationId xmlns:a16="http://schemas.microsoft.com/office/drawing/2014/main" id="{00000000-0008-0000-0A00-00007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4701" name="Drop Down 125" hidden="1">
              <a:extLst>
                <a:ext uri="{63B3BB69-23CF-44E3-9099-C40C66FF867C}">
                  <a14:compatExt spid="_x0000_s24701"/>
                </a:ext>
                <a:ext uri="{FF2B5EF4-FFF2-40B4-BE49-F238E27FC236}">
                  <a16:creationId xmlns:a16="http://schemas.microsoft.com/office/drawing/2014/main" id="{00000000-0008-0000-0A00-00007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4702" name="Drop Down 126" hidden="1">
              <a:extLst>
                <a:ext uri="{63B3BB69-23CF-44E3-9099-C40C66FF867C}">
                  <a14:compatExt spid="_x0000_s24702"/>
                </a:ext>
                <a:ext uri="{FF2B5EF4-FFF2-40B4-BE49-F238E27FC236}">
                  <a16:creationId xmlns:a16="http://schemas.microsoft.com/office/drawing/2014/main" id="{00000000-0008-0000-0A00-00007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4703" name="Drop Down 127" hidden="1">
              <a:extLst>
                <a:ext uri="{63B3BB69-23CF-44E3-9099-C40C66FF867C}">
                  <a14:compatExt spid="_x0000_s24703"/>
                </a:ext>
                <a:ext uri="{FF2B5EF4-FFF2-40B4-BE49-F238E27FC236}">
                  <a16:creationId xmlns:a16="http://schemas.microsoft.com/office/drawing/2014/main" id="{00000000-0008-0000-0A00-00007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4704" name="Drop Down 128" hidden="1">
              <a:extLst>
                <a:ext uri="{63B3BB69-23CF-44E3-9099-C40C66FF867C}">
                  <a14:compatExt spid="_x0000_s24704"/>
                </a:ext>
                <a:ext uri="{FF2B5EF4-FFF2-40B4-BE49-F238E27FC236}">
                  <a16:creationId xmlns:a16="http://schemas.microsoft.com/office/drawing/2014/main" id="{00000000-0008-0000-0A00-00008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4705" name="Drop Down 129" hidden="1">
              <a:extLst>
                <a:ext uri="{63B3BB69-23CF-44E3-9099-C40C66FF867C}">
                  <a14:compatExt spid="_x0000_s24705"/>
                </a:ext>
                <a:ext uri="{FF2B5EF4-FFF2-40B4-BE49-F238E27FC236}">
                  <a16:creationId xmlns:a16="http://schemas.microsoft.com/office/drawing/2014/main" id="{00000000-0008-0000-0A00-00008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4706" name="Drop Down 130" hidden="1">
              <a:extLst>
                <a:ext uri="{63B3BB69-23CF-44E3-9099-C40C66FF867C}">
                  <a14:compatExt spid="_x0000_s24706"/>
                </a:ext>
                <a:ext uri="{FF2B5EF4-FFF2-40B4-BE49-F238E27FC236}">
                  <a16:creationId xmlns:a16="http://schemas.microsoft.com/office/drawing/2014/main" id="{00000000-0008-0000-0A00-00008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4707" name="Drop Down 131" hidden="1">
              <a:extLst>
                <a:ext uri="{63B3BB69-23CF-44E3-9099-C40C66FF867C}">
                  <a14:compatExt spid="_x0000_s24707"/>
                </a:ext>
                <a:ext uri="{FF2B5EF4-FFF2-40B4-BE49-F238E27FC236}">
                  <a16:creationId xmlns:a16="http://schemas.microsoft.com/office/drawing/2014/main" id="{00000000-0008-0000-0A00-00008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4708" name="Drop Down 132" hidden="1">
              <a:extLst>
                <a:ext uri="{63B3BB69-23CF-44E3-9099-C40C66FF867C}">
                  <a14:compatExt spid="_x0000_s24708"/>
                </a:ext>
                <a:ext uri="{FF2B5EF4-FFF2-40B4-BE49-F238E27FC236}">
                  <a16:creationId xmlns:a16="http://schemas.microsoft.com/office/drawing/2014/main" id="{00000000-0008-0000-0A00-00008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4709" name="Drop Down 133" hidden="1">
              <a:extLst>
                <a:ext uri="{63B3BB69-23CF-44E3-9099-C40C66FF867C}">
                  <a14:compatExt spid="_x0000_s24709"/>
                </a:ext>
                <a:ext uri="{FF2B5EF4-FFF2-40B4-BE49-F238E27FC236}">
                  <a16:creationId xmlns:a16="http://schemas.microsoft.com/office/drawing/2014/main" id="{00000000-0008-0000-0A00-00008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4710" name="Drop Down 134" hidden="1">
              <a:extLst>
                <a:ext uri="{63B3BB69-23CF-44E3-9099-C40C66FF867C}">
                  <a14:compatExt spid="_x0000_s24710"/>
                </a:ext>
                <a:ext uri="{FF2B5EF4-FFF2-40B4-BE49-F238E27FC236}">
                  <a16:creationId xmlns:a16="http://schemas.microsoft.com/office/drawing/2014/main" id="{00000000-0008-0000-0A00-00008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4711" name="Drop Down 135" hidden="1">
              <a:extLst>
                <a:ext uri="{63B3BB69-23CF-44E3-9099-C40C66FF867C}">
                  <a14:compatExt spid="_x0000_s24711"/>
                </a:ext>
                <a:ext uri="{FF2B5EF4-FFF2-40B4-BE49-F238E27FC236}">
                  <a16:creationId xmlns:a16="http://schemas.microsoft.com/office/drawing/2014/main" id="{00000000-0008-0000-0A00-00008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4712" name="Check Box 136" hidden="1">
              <a:extLst>
                <a:ext uri="{63B3BB69-23CF-44E3-9099-C40C66FF867C}">
                  <a14:compatExt spid="_x0000_s24712"/>
                </a:ext>
                <a:ext uri="{FF2B5EF4-FFF2-40B4-BE49-F238E27FC236}">
                  <a16:creationId xmlns:a16="http://schemas.microsoft.com/office/drawing/2014/main" id="{00000000-0008-0000-0A00-00008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104775</xdr:rowOff>
        </xdr:from>
        <xdr:to>
          <xdr:col>1</xdr:col>
          <xdr:colOff>3057525</xdr:colOff>
          <xdr:row>6</xdr:row>
          <xdr:rowOff>371475</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D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104775</xdr:rowOff>
        </xdr:from>
        <xdr:to>
          <xdr:col>1</xdr:col>
          <xdr:colOff>3057525</xdr:colOff>
          <xdr:row>7</xdr:row>
          <xdr:rowOff>371475</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D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104775</xdr:rowOff>
        </xdr:from>
        <xdr:to>
          <xdr:col>1</xdr:col>
          <xdr:colOff>3057525</xdr:colOff>
          <xdr:row>8</xdr:row>
          <xdr:rowOff>371475</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D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104775</xdr:rowOff>
        </xdr:from>
        <xdr:to>
          <xdr:col>1</xdr:col>
          <xdr:colOff>3057525</xdr:colOff>
          <xdr:row>9</xdr:row>
          <xdr:rowOff>371475</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D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104775</xdr:rowOff>
        </xdr:from>
        <xdr:to>
          <xdr:col>1</xdr:col>
          <xdr:colOff>3057525</xdr:colOff>
          <xdr:row>10</xdr:row>
          <xdr:rowOff>371475</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D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104775</xdr:rowOff>
        </xdr:from>
        <xdr:to>
          <xdr:col>1</xdr:col>
          <xdr:colOff>3057525</xdr:colOff>
          <xdr:row>11</xdr:row>
          <xdr:rowOff>371475</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D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104775</xdr:rowOff>
        </xdr:from>
        <xdr:to>
          <xdr:col>1</xdr:col>
          <xdr:colOff>3057525</xdr:colOff>
          <xdr:row>12</xdr:row>
          <xdr:rowOff>371475</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D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104775</xdr:rowOff>
        </xdr:from>
        <xdr:to>
          <xdr:col>1</xdr:col>
          <xdr:colOff>3057525</xdr:colOff>
          <xdr:row>13</xdr:row>
          <xdr:rowOff>371475</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D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104775</xdr:rowOff>
        </xdr:from>
        <xdr:to>
          <xdr:col>1</xdr:col>
          <xdr:colOff>3057525</xdr:colOff>
          <xdr:row>14</xdr:row>
          <xdr:rowOff>371475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D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104775</xdr:rowOff>
        </xdr:from>
        <xdr:to>
          <xdr:col>1</xdr:col>
          <xdr:colOff>3057525</xdr:colOff>
          <xdr:row>15</xdr:row>
          <xdr:rowOff>371475</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D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104775</xdr:rowOff>
        </xdr:from>
        <xdr:to>
          <xdr:col>1</xdr:col>
          <xdr:colOff>3057525</xdr:colOff>
          <xdr:row>16</xdr:row>
          <xdr:rowOff>371475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D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104775</xdr:rowOff>
        </xdr:from>
        <xdr:to>
          <xdr:col>1</xdr:col>
          <xdr:colOff>3057525</xdr:colOff>
          <xdr:row>17</xdr:row>
          <xdr:rowOff>371475</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D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104775</xdr:rowOff>
        </xdr:from>
        <xdr:to>
          <xdr:col>1</xdr:col>
          <xdr:colOff>3057525</xdr:colOff>
          <xdr:row>18</xdr:row>
          <xdr:rowOff>371475</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D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104775</xdr:rowOff>
        </xdr:from>
        <xdr:to>
          <xdr:col>1</xdr:col>
          <xdr:colOff>3057525</xdr:colOff>
          <xdr:row>19</xdr:row>
          <xdr:rowOff>371475</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D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104775</xdr:rowOff>
        </xdr:from>
        <xdr:to>
          <xdr:col>1</xdr:col>
          <xdr:colOff>3057525</xdr:colOff>
          <xdr:row>20</xdr:row>
          <xdr:rowOff>371475</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D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104775</xdr:rowOff>
        </xdr:from>
        <xdr:to>
          <xdr:col>1</xdr:col>
          <xdr:colOff>3057525</xdr:colOff>
          <xdr:row>21</xdr:row>
          <xdr:rowOff>371475</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D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104775</xdr:rowOff>
        </xdr:from>
        <xdr:to>
          <xdr:col>1</xdr:col>
          <xdr:colOff>3057525</xdr:colOff>
          <xdr:row>22</xdr:row>
          <xdr:rowOff>371475</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D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104775</xdr:rowOff>
        </xdr:from>
        <xdr:to>
          <xdr:col>1</xdr:col>
          <xdr:colOff>3057525</xdr:colOff>
          <xdr:row>23</xdr:row>
          <xdr:rowOff>371475</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D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104775</xdr:rowOff>
        </xdr:from>
        <xdr:to>
          <xdr:col>1</xdr:col>
          <xdr:colOff>3057525</xdr:colOff>
          <xdr:row>24</xdr:row>
          <xdr:rowOff>371475</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D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104775</xdr:rowOff>
        </xdr:from>
        <xdr:to>
          <xdr:col>1</xdr:col>
          <xdr:colOff>3057525</xdr:colOff>
          <xdr:row>25</xdr:row>
          <xdr:rowOff>371475</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D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D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D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D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D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D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D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D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D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D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D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D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D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D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D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D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D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D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D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D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D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D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D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D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D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D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1285875</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D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1285875</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D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1285875</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D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1285875</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D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1285875</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D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1285875</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D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1285875</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D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1285875</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D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1285875</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D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1285875</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D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942975</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D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942975</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D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942975</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D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942975</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D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942975</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D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942975</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D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942975</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D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942975</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D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942975</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D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942975</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D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D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D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D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D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D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D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D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D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D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D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D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D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D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D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D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D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D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D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D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D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D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D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D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D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D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D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D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D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D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D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D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D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D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D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D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D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D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D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D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D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D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D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D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D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D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D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D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D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D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D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D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D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D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D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D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D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D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D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D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D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D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D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D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D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D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D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D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D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D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D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D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D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D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D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D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D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D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D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D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D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oss%20Branch%20Collaboration%20File/SY%202014-15%206%20cents%20tool/To%20post/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ross%20Branch%20Collaboration%20File/SY%202014-15%206%20cents%20tool/To%20post/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ctrlProp" Target="../ctrlProps/ctrlProp834.xml"/><Relationship Id="rId21" Type="http://schemas.openxmlformats.org/officeDocument/2006/relationships/ctrlProp" Target="../ctrlProps/ctrlProp738.xml"/><Relationship Id="rId42" Type="http://schemas.openxmlformats.org/officeDocument/2006/relationships/ctrlProp" Target="../ctrlProps/ctrlProp759.xml"/><Relationship Id="rId63" Type="http://schemas.openxmlformats.org/officeDocument/2006/relationships/ctrlProp" Target="../ctrlProps/ctrlProp780.xml"/><Relationship Id="rId84" Type="http://schemas.openxmlformats.org/officeDocument/2006/relationships/ctrlProp" Target="../ctrlProps/ctrlProp801.xml"/><Relationship Id="rId138" Type="http://schemas.openxmlformats.org/officeDocument/2006/relationships/ctrlProp" Target="../ctrlProps/ctrlProp855.xml"/><Relationship Id="rId107" Type="http://schemas.openxmlformats.org/officeDocument/2006/relationships/ctrlProp" Target="../ctrlProps/ctrlProp824.xml"/><Relationship Id="rId11" Type="http://schemas.openxmlformats.org/officeDocument/2006/relationships/ctrlProp" Target="../ctrlProps/ctrlProp728.xml"/><Relationship Id="rId32" Type="http://schemas.openxmlformats.org/officeDocument/2006/relationships/ctrlProp" Target="../ctrlProps/ctrlProp749.xml"/><Relationship Id="rId37" Type="http://schemas.openxmlformats.org/officeDocument/2006/relationships/ctrlProp" Target="../ctrlProps/ctrlProp754.xml"/><Relationship Id="rId53" Type="http://schemas.openxmlformats.org/officeDocument/2006/relationships/ctrlProp" Target="../ctrlProps/ctrlProp770.xml"/><Relationship Id="rId58" Type="http://schemas.openxmlformats.org/officeDocument/2006/relationships/ctrlProp" Target="../ctrlProps/ctrlProp775.xml"/><Relationship Id="rId74" Type="http://schemas.openxmlformats.org/officeDocument/2006/relationships/ctrlProp" Target="../ctrlProps/ctrlProp791.xml"/><Relationship Id="rId79" Type="http://schemas.openxmlformats.org/officeDocument/2006/relationships/ctrlProp" Target="../ctrlProps/ctrlProp796.xml"/><Relationship Id="rId102" Type="http://schemas.openxmlformats.org/officeDocument/2006/relationships/ctrlProp" Target="../ctrlProps/ctrlProp819.xml"/><Relationship Id="rId123" Type="http://schemas.openxmlformats.org/officeDocument/2006/relationships/ctrlProp" Target="../ctrlProps/ctrlProp840.xml"/><Relationship Id="rId128" Type="http://schemas.openxmlformats.org/officeDocument/2006/relationships/ctrlProp" Target="../ctrlProps/ctrlProp845.xml"/><Relationship Id="rId5" Type="http://schemas.openxmlformats.org/officeDocument/2006/relationships/vmlDrawing" Target="../drawings/vmlDrawing13.vml"/><Relationship Id="rId90" Type="http://schemas.openxmlformats.org/officeDocument/2006/relationships/ctrlProp" Target="../ctrlProps/ctrlProp807.xml"/><Relationship Id="rId95" Type="http://schemas.openxmlformats.org/officeDocument/2006/relationships/ctrlProp" Target="../ctrlProps/ctrlProp812.xml"/><Relationship Id="rId22" Type="http://schemas.openxmlformats.org/officeDocument/2006/relationships/ctrlProp" Target="../ctrlProps/ctrlProp739.xml"/><Relationship Id="rId27" Type="http://schemas.openxmlformats.org/officeDocument/2006/relationships/ctrlProp" Target="../ctrlProps/ctrlProp744.xml"/><Relationship Id="rId43" Type="http://schemas.openxmlformats.org/officeDocument/2006/relationships/ctrlProp" Target="../ctrlProps/ctrlProp760.xml"/><Relationship Id="rId48" Type="http://schemas.openxmlformats.org/officeDocument/2006/relationships/ctrlProp" Target="../ctrlProps/ctrlProp765.xml"/><Relationship Id="rId64" Type="http://schemas.openxmlformats.org/officeDocument/2006/relationships/ctrlProp" Target="../ctrlProps/ctrlProp781.xml"/><Relationship Id="rId69" Type="http://schemas.openxmlformats.org/officeDocument/2006/relationships/ctrlProp" Target="../ctrlProps/ctrlProp786.xml"/><Relationship Id="rId113" Type="http://schemas.openxmlformats.org/officeDocument/2006/relationships/ctrlProp" Target="../ctrlProps/ctrlProp830.xml"/><Relationship Id="rId118" Type="http://schemas.openxmlformats.org/officeDocument/2006/relationships/ctrlProp" Target="../ctrlProps/ctrlProp835.xml"/><Relationship Id="rId134" Type="http://schemas.openxmlformats.org/officeDocument/2006/relationships/ctrlProp" Target="../ctrlProps/ctrlProp851.xml"/><Relationship Id="rId139" Type="http://schemas.openxmlformats.org/officeDocument/2006/relationships/ctrlProp" Target="../ctrlProps/ctrlProp856.xml"/><Relationship Id="rId80" Type="http://schemas.openxmlformats.org/officeDocument/2006/relationships/ctrlProp" Target="../ctrlProps/ctrlProp797.xml"/><Relationship Id="rId85" Type="http://schemas.openxmlformats.org/officeDocument/2006/relationships/ctrlProp" Target="../ctrlProps/ctrlProp802.xml"/><Relationship Id="rId12" Type="http://schemas.openxmlformats.org/officeDocument/2006/relationships/ctrlProp" Target="../ctrlProps/ctrlProp729.xml"/><Relationship Id="rId17" Type="http://schemas.openxmlformats.org/officeDocument/2006/relationships/ctrlProp" Target="../ctrlProps/ctrlProp734.xml"/><Relationship Id="rId33" Type="http://schemas.openxmlformats.org/officeDocument/2006/relationships/ctrlProp" Target="../ctrlProps/ctrlProp750.xml"/><Relationship Id="rId38" Type="http://schemas.openxmlformats.org/officeDocument/2006/relationships/ctrlProp" Target="../ctrlProps/ctrlProp755.xml"/><Relationship Id="rId59" Type="http://schemas.openxmlformats.org/officeDocument/2006/relationships/ctrlProp" Target="../ctrlProps/ctrlProp776.xml"/><Relationship Id="rId103" Type="http://schemas.openxmlformats.org/officeDocument/2006/relationships/ctrlProp" Target="../ctrlProps/ctrlProp820.xml"/><Relationship Id="rId108" Type="http://schemas.openxmlformats.org/officeDocument/2006/relationships/ctrlProp" Target="../ctrlProps/ctrlProp825.xml"/><Relationship Id="rId124" Type="http://schemas.openxmlformats.org/officeDocument/2006/relationships/ctrlProp" Target="../ctrlProps/ctrlProp841.xml"/><Relationship Id="rId129" Type="http://schemas.openxmlformats.org/officeDocument/2006/relationships/ctrlProp" Target="../ctrlProps/ctrlProp846.xml"/><Relationship Id="rId54" Type="http://schemas.openxmlformats.org/officeDocument/2006/relationships/ctrlProp" Target="../ctrlProps/ctrlProp771.xml"/><Relationship Id="rId70" Type="http://schemas.openxmlformats.org/officeDocument/2006/relationships/ctrlProp" Target="../ctrlProps/ctrlProp787.xml"/><Relationship Id="rId75" Type="http://schemas.openxmlformats.org/officeDocument/2006/relationships/ctrlProp" Target="../ctrlProps/ctrlProp792.xml"/><Relationship Id="rId91" Type="http://schemas.openxmlformats.org/officeDocument/2006/relationships/ctrlProp" Target="../ctrlProps/ctrlProp808.xml"/><Relationship Id="rId96" Type="http://schemas.openxmlformats.org/officeDocument/2006/relationships/ctrlProp" Target="../ctrlProps/ctrlProp813.xml"/><Relationship Id="rId140" Type="http://schemas.openxmlformats.org/officeDocument/2006/relationships/ctrlProp" Target="../ctrlProps/ctrlProp857.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723.xml"/><Relationship Id="rId23" Type="http://schemas.openxmlformats.org/officeDocument/2006/relationships/ctrlProp" Target="../ctrlProps/ctrlProp740.xml"/><Relationship Id="rId28" Type="http://schemas.openxmlformats.org/officeDocument/2006/relationships/ctrlProp" Target="../ctrlProps/ctrlProp745.xml"/><Relationship Id="rId49" Type="http://schemas.openxmlformats.org/officeDocument/2006/relationships/ctrlProp" Target="../ctrlProps/ctrlProp766.xml"/><Relationship Id="rId114" Type="http://schemas.openxmlformats.org/officeDocument/2006/relationships/ctrlProp" Target="../ctrlProps/ctrlProp831.xml"/><Relationship Id="rId119" Type="http://schemas.openxmlformats.org/officeDocument/2006/relationships/ctrlProp" Target="../ctrlProps/ctrlProp836.xml"/><Relationship Id="rId44" Type="http://schemas.openxmlformats.org/officeDocument/2006/relationships/ctrlProp" Target="../ctrlProps/ctrlProp761.xml"/><Relationship Id="rId60" Type="http://schemas.openxmlformats.org/officeDocument/2006/relationships/ctrlProp" Target="../ctrlProps/ctrlProp777.xml"/><Relationship Id="rId65" Type="http://schemas.openxmlformats.org/officeDocument/2006/relationships/ctrlProp" Target="../ctrlProps/ctrlProp782.xml"/><Relationship Id="rId81" Type="http://schemas.openxmlformats.org/officeDocument/2006/relationships/ctrlProp" Target="../ctrlProps/ctrlProp798.xml"/><Relationship Id="rId86" Type="http://schemas.openxmlformats.org/officeDocument/2006/relationships/ctrlProp" Target="../ctrlProps/ctrlProp803.xml"/><Relationship Id="rId130" Type="http://schemas.openxmlformats.org/officeDocument/2006/relationships/ctrlProp" Target="../ctrlProps/ctrlProp847.xml"/><Relationship Id="rId135" Type="http://schemas.openxmlformats.org/officeDocument/2006/relationships/ctrlProp" Target="../ctrlProps/ctrlProp852.xml"/><Relationship Id="rId13" Type="http://schemas.openxmlformats.org/officeDocument/2006/relationships/ctrlProp" Target="../ctrlProps/ctrlProp730.xml"/><Relationship Id="rId18" Type="http://schemas.openxmlformats.org/officeDocument/2006/relationships/ctrlProp" Target="../ctrlProps/ctrlProp735.xml"/><Relationship Id="rId39" Type="http://schemas.openxmlformats.org/officeDocument/2006/relationships/ctrlProp" Target="../ctrlProps/ctrlProp756.xml"/><Relationship Id="rId109" Type="http://schemas.openxmlformats.org/officeDocument/2006/relationships/ctrlProp" Target="../ctrlProps/ctrlProp826.xml"/><Relationship Id="rId34" Type="http://schemas.openxmlformats.org/officeDocument/2006/relationships/ctrlProp" Target="../ctrlProps/ctrlProp751.xml"/><Relationship Id="rId50" Type="http://schemas.openxmlformats.org/officeDocument/2006/relationships/ctrlProp" Target="../ctrlProps/ctrlProp767.xml"/><Relationship Id="rId55" Type="http://schemas.openxmlformats.org/officeDocument/2006/relationships/ctrlProp" Target="../ctrlProps/ctrlProp772.xml"/><Relationship Id="rId76" Type="http://schemas.openxmlformats.org/officeDocument/2006/relationships/ctrlProp" Target="../ctrlProps/ctrlProp793.xml"/><Relationship Id="rId97" Type="http://schemas.openxmlformats.org/officeDocument/2006/relationships/ctrlProp" Target="../ctrlProps/ctrlProp814.xml"/><Relationship Id="rId104" Type="http://schemas.openxmlformats.org/officeDocument/2006/relationships/ctrlProp" Target="../ctrlProps/ctrlProp821.xml"/><Relationship Id="rId120" Type="http://schemas.openxmlformats.org/officeDocument/2006/relationships/ctrlProp" Target="../ctrlProps/ctrlProp837.xml"/><Relationship Id="rId125" Type="http://schemas.openxmlformats.org/officeDocument/2006/relationships/ctrlProp" Target="../ctrlProps/ctrlProp842.xml"/><Relationship Id="rId141" Type="http://schemas.openxmlformats.org/officeDocument/2006/relationships/ctrlProp" Target="../ctrlProps/ctrlProp858.xml"/><Relationship Id="rId7" Type="http://schemas.openxmlformats.org/officeDocument/2006/relationships/ctrlProp" Target="../ctrlProps/ctrlProp724.xml"/><Relationship Id="rId71" Type="http://schemas.openxmlformats.org/officeDocument/2006/relationships/ctrlProp" Target="../ctrlProps/ctrlProp788.xml"/><Relationship Id="rId92" Type="http://schemas.openxmlformats.org/officeDocument/2006/relationships/ctrlProp" Target="../ctrlProps/ctrlProp809.xml"/><Relationship Id="rId2" Type="http://schemas.openxmlformats.org/officeDocument/2006/relationships/printerSettings" Target="../printerSettings/printerSettings9.bin"/><Relationship Id="rId29" Type="http://schemas.openxmlformats.org/officeDocument/2006/relationships/ctrlProp" Target="../ctrlProps/ctrlProp746.xml"/><Relationship Id="rId24" Type="http://schemas.openxmlformats.org/officeDocument/2006/relationships/ctrlProp" Target="../ctrlProps/ctrlProp741.xml"/><Relationship Id="rId40" Type="http://schemas.openxmlformats.org/officeDocument/2006/relationships/ctrlProp" Target="../ctrlProps/ctrlProp757.xml"/><Relationship Id="rId45" Type="http://schemas.openxmlformats.org/officeDocument/2006/relationships/ctrlProp" Target="../ctrlProps/ctrlProp762.xml"/><Relationship Id="rId66" Type="http://schemas.openxmlformats.org/officeDocument/2006/relationships/ctrlProp" Target="../ctrlProps/ctrlProp783.xml"/><Relationship Id="rId87" Type="http://schemas.openxmlformats.org/officeDocument/2006/relationships/ctrlProp" Target="../ctrlProps/ctrlProp804.xml"/><Relationship Id="rId110" Type="http://schemas.openxmlformats.org/officeDocument/2006/relationships/ctrlProp" Target="../ctrlProps/ctrlProp827.xml"/><Relationship Id="rId115" Type="http://schemas.openxmlformats.org/officeDocument/2006/relationships/ctrlProp" Target="../ctrlProps/ctrlProp832.xml"/><Relationship Id="rId131" Type="http://schemas.openxmlformats.org/officeDocument/2006/relationships/ctrlProp" Target="../ctrlProps/ctrlProp848.xml"/><Relationship Id="rId136" Type="http://schemas.openxmlformats.org/officeDocument/2006/relationships/ctrlProp" Target="../ctrlProps/ctrlProp853.xml"/><Relationship Id="rId61" Type="http://schemas.openxmlformats.org/officeDocument/2006/relationships/ctrlProp" Target="../ctrlProps/ctrlProp778.xml"/><Relationship Id="rId82" Type="http://schemas.openxmlformats.org/officeDocument/2006/relationships/ctrlProp" Target="../ctrlProps/ctrlProp799.xml"/><Relationship Id="rId19" Type="http://schemas.openxmlformats.org/officeDocument/2006/relationships/ctrlProp" Target="../ctrlProps/ctrlProp736.xml"/><Relationship Id="rId14" Type="http://schemas.openxmlformats.org/officeDocument/2006/relationships/ctrlProp" Target="../ctrlProps/ctrlProp731.xml"/><Relationship Id="rId30" Type="http://schemas.openxmlformats.org/officeDocument/2006/relationships/ctrlProp" Target="../ctrlProps/ctrlProp747.xml"/><Relationship Id="rId35" Type="http://schemas.openxmlformats.org/officeDocument/2006/relationships/ctrlProp" Target="../ctrlProps/ctrlProp752.xml"/><Relationship Id="rId56" Type="http://schemas.openxmlformats.org/officeDocument/2006/relationships/ctrlProp" Target="../ctrlProps/ctrlProp773.xml"/><Relationship Id="rId77" Type="http://schemas.openxmlformats.org/officeDocument/2006/relationships/ctrlProp" Target="../ctrlProps/ctrlProp794.xml"/><Relationship Id="rId100" Type="http://schemas.openxmlformats.org/officeDocument/2006/relationships/ctrlProp" Target="../ctrlProps/ctrlProp817.xml"/><Relationship Id="rId105" Type="http://schemas.openxmlformats.org/officeDocument/2006/relationships/ctrlProp" Target="../ctrlProps/ctrlProp822.xml"/><Relationship Id="rId126" Type="http://schemas.openxmlformats.org/officeDocument/2006/relationships/ctrlProp" Target="../ctrlProps/ctrlProp843.xml"/><Relationship Id="rId8" Type="http://schemas.openxmlformats.org/officeDocument/2006/relationships/ctrlProp" Target="../ctrlProps/ctrlProp725.xml"/><Relationship Id="rId51" Type="http://schemas.openxmlformats.org/officeDocument/2006/relationships/ctrlProp" Target="../ctrlProps/ctrlProp768.xml"/><Relationship Id="rId72" Type="http://schemas.openxmlformats.org/officeDocument/2006/relationships/ctrlProp" Target="../ctrlProps/ctrlProp789.xml"/><Relationship Id="rId93" Type="http://schemas.openxmlformats.org/officeDocument/2006/relationships/ctrlProp" Target="../ctrlProps/ctrlProp810.xml"/><Relationship Id="rId98" Type="http://schemas.openxmlformats.org/officeDocument/2006/relationships/ctrlProp" Target="../ctrlProps/ctrlProp815.xml"/><Relationship Id="rId121" Type="http://schemas.openxmlformats.org/officeDocument/2006/relationships/ctrlProp" Target="../ctrlProps/ctrlProp838.xml"/><Relationship Id="rId3" Type="http://schemas.openxmlformats.org/officeDocument/2006/relationships/drawing" Target="../drawings/drawing7.xml"/><Relationship Id="rId25" Type="http://schemas.openxmlformats.org/officeDocument/2006/relationships/ctrlProp" Target="../ctrlProps/ctrlProp742.xml"/><Relationship Id="rId46" Type="http://schemas.openxmlformats.org/officeDocument/2006/relationships/ctrlProp" Target="../ctrlProps/ctrlProp763.xml"/><Relationship Id="rId67" Type="http://schemas.openxmlformats.org/officeDocument/2006/relationships/ctrlProp" Target="../ctrlProps/ctrlProp784.xml"/><Relationship Id="rId116" Type="http://schemas.openxmlformats.org/officeDocument/2006/relationships/ctrlProp" Target="../ctrlProps/ctrlProp833.xml"/><Relationship Id="rId137" Type="http://schemas.openxmlformats.org/officeDocument/2006/relationships/ctrlProp" Target="../ctrlProps/ctrlProp854.xml"/><Relationship Id="rId20" Type="http://schemas.openxmlformats.org/officeDocument/2006/relationships/ctrlProp" Target="../ctrlProps/ctrlProp737.xml"/><Relationship Id="rId41" Type="http://schemas.openxmlformats.org/officeDocument/2006/relationships/ctrlProp" Target="../ctrlProps/ctrlProp758.xml"/><Relationship Id="rId62" Type="http://schemas.openxmlformats.org/officeDocument/2006/relationships/ctrlProp" Target="../ctrlProps/ctrlProp779.xml"/><Relationship Id="rId83" Type="http://schemas.openxmlformats.org/officeDocument/2006/relationships/ctrlProp" Target="../ctrlProps/ctrlProp800.xml"/><Relationship Id="rId88" Type="http://schemas.openxmlformats.org/officeDocument/2006/relationships/ctrlProp" Target="../ctrlProps/ctrlProp805.xml"/><Relationship Id="rId111" Type="http://schemas.openxmlformats.org/officeDocument/2006/relationships/ctrlProp" Target="../ctrlProps/ctrlProp828.xml"/><Relationship Id="rId132" Type="http://schemas.openxmlformats.org/officeDocument/2006/relationships/ctrlProp" Target="../ctrlProps/ctrlProp849.xml"/><Relationship Id="rId15" Type="http://schemas.openxmlformats.org/officeDocument/2006/relationships/ctrlProp" Target="../ctrlProps/ctrlProp732.xml"/><Relationship Id="rId36" Type="http://schemas.openxmlformats.org/officeDocument/2006/relationships/ctrlProp" Target="../ctrlProps/ctrlProp753.xml"/><Relationship Id="rId57" Type="http://schemas.openxmlformats.org/officeDocument/2006/relationships/ctrlProp" Target="../ctrlProps/ctrlProp774.xml"/><Relationship Id="rId106" Type="http://schemas.openxmlformats.org/officeDocument/2006/relationships/ctrlProp" Target="../ctrlProps/ctrlProp823.xml"/><Relationship Id="rId127" Type="http://schemas.openxmlformats.org/officeDocument/2006/relationships/ctrlProp" Target="../ctrlProps/ctrlProp844.xml"/><Relationship Id="rId10" Type="http://schemas.openxmlformats.org/officeDocument/2006/relationships/ctrlProp" Target="../ctrlProps/ctrlProp727.xml"/><Relationship Id="rId31" Type="http://schemas.openxmlformats.org/officeDocument/2006/relationships/ctrlProp" Target="../ctrlProps/ctrlProp748.xml"/><Relationship Id="rId52" Type="http://schemas.openxmlformats.org/officeDocument/2006/relationships/ctrlProp" Target="../ctrlProps/ctrlProp769.xml"/><Relationship Id="rId73" Type="http://schemas.openxmlformats.org/officeDocument/2006/relationships/ctrlProp" Target="../ctrlProps/ctrlProp790.xml"/><Relationship Id="rId78" Type="http://schemas.openxmlformats.org/officeDocument/2006/relationships/ctrlProp" Target="../ctrlProps/ctrlProp795.xml"/><Relationship Id="rId94" Type="http://schemas.openxmlformats.org/officeDocument/2006/relationships/ctrlProp" Target="../ctrlProps/ctrlProp811.xml"/><Relationship Id="rId99" Type="http://schemas.openxmlformats.org/officeDocument/2006/relationships/ctrlProp" Target="../ctrlProps/ctrlProp816.xml"/><Relationship Id="rId101" Type="http://schemas.openxmlformats.org/officeDocument/2006/relationships/ctrlProp" Target="../ctrlProps/ctrlProp818.xml"/><Relationship Id="rId122" Type="http://schemas.openxmlformats.org/officeDocument/2006/relationships/ctrlProp" Target="../ctrlProps/ctrlProp839.xml"/><Relationship Id="rId4" Type="http://schemas.openxmlformats.org/officeDocument/2006/relationships/vmlDrawing" Target="../drawings/vmlDrawing12.vml"/><Relationship Id="rId9" Type="http://schemas.openxmlformats.org/officeDocument/2006/relationships/ctrlProp" Target="../ctrlProps/ctrlProp726.xml"/><Relationship Id="rId26" Type="http://schemas.openxmlformats.org/officeDocument/2006/relationships/ctrlProp" Target="../ctrlProps/ctrlProp743.xml"/><Relationship Id="rId47" Type="http://schemas.openxmlformats.org/officeDocument/2006/relationships/ctrlProp" Target="../ctrlProps/ctrlProp764.xml"/><Relationship Id="rId68" Type="http://schemas.openxmlformats.org/officeDocument/2006/relationships/ctrlProp" Target="../ctrlProps/ctrlProp785.xml"/><Relationship Id="rId89" Type="http://schemas.openxmlformats.org/officeDocument/2006/relationships/ctrlProp" Target="../ctrlProps/ctrlProp806.xml"/><Relationship Id="rId112" Type="http://schemas.openxmlformats.org/officeDocument/2006/relationships/ctrlProp" Target="../ctrlProps/ctrlProp829.xml"/><Relationship Id="rId133" Type="http://schemas.openxmlformats.org/officeDocument/2006/relationships/ctrlProp" Target="../ctrlProps/ctrlProp850.xml"/><Relationship Id="rId16" Type="http://schemas.openxmlformats.org/officeDocument/2006/relationships/ctrlProp" Target="../ctrlProps/ctrlProp733.xml"/></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970.xml"/><Relationship Id="rId21" Type="http://schemas.openxmlformats.org/officeDocument/2006/relationships/ctrlProp" Target="../ctrlProps/ctrlProp874.xml"/><Relationship Id="rId42" Type="http://schemas.openxmlformats.org/officeDocument/2006/relationships/ctrlProp" Target="../ctrlProps/ctrlProp895.xml"/><Relationship Id="rId63" Type="http://schemas.openxmlformats.org/officeDocument/2006/relationships/ctrlProp" Target="../ctrlProps/ctrlProp916.xml"/><Relationship Id="rId84" Type="http://schemas.openxmlformats.org/officeDocument/2006/relationships/ctrlProp" Target="../ctrlProps/ctrlProp937.xml"/><Relationship Id="rId138" Type="http://schemas.openxmlformats.org/officeDocument/2006/relationships/ctrlProp" Target="../ctrlProps/ctrlProp991.xml"/><Relationship Id="rId107" Type="http://schemas.openxmlformats.org/officeDocument/2006/relationships/ctrlProp" Target="../ctrlProps/ctrlProp960.xml"/><Relationship Id="rId11" Type="http://schemas.openxmlformats.org/officeDocument/2006/relationships/ctrlProp" Target="../ctrlProps/ctrlProp864.xml"/><Relationship Id="rId32" Type="http://schemas.openxmlformats.org/officeDocument/2006/relationships/ctrlProp" Target="../ctrlProps/ctrlProp885.xml"/><Relationship Id="rId37" Type="http://schemas.openxmlformats.org/officeDocument/2006/relationships/ctrlProp" Target="../ctrlProps/ctrlProp890.xml"/><Relationship Id="rId53" Type="http://schemas.openxmlformats.org/officeDocument/2006/relationships/ctrlProp" Target="../ctrlProps/ctrlProp906.xml"/><Relationship Id="rId58" Type="http://schemas.openxmlformats.org/officeDocument/2006/relationships/ctrlProp" Target="../ctrlProps/ctrlProp911.xml"/><Relationship Id="rId74" Type="http://schemas.openxmlformats.org/officeDocument/2006/relationships/ctrlProp" Target="../ctrlProps/ctrlProp927.xml"/><Relationship Id="rId79" Type="http://schemas.openxmlformats.org/officeDocument/2006/relationships/ctrlProp" Target="../ctrlProps/ctrlProp932.xml"/><Relationship Id="rId102" Type="http://schemas.openxmlformats.org/officeDocument/2006/relationships/ctrlProp" Target="../ctrlProps/ctrlProp955.xml"/><Relationship Id="rId123" Type="http://schemas.openxmlformats.org/officeDocument/2006/relationships/ctrlProp" Target="../ctrlProps/ctrlProp976.xml"/><Relationship Id="rId128" Type="http://schemas.openxmlformats.org/officeDocument/2006/relationships/ctrlProp" Target="../ctrlProps/ctrlProp981.xml"/><Relationship Id="rId5" Type="http://schemas.openxmlformats.org/officeDocument/2006/relationships/vmlDrawing" Target="../drawings/vmlDrawing15.vml"/><Relationship Id="rId90" Type="http://schemas.openxmlformats.org/officeDocument/2006/relationships/ctrlProp" Target="../ctrlProps/ctrlProp943.xml"/><Relationship Id="rId95" Type="http://schemas.openxmlformats.org/officeDocument/2006/relationships/ctrlProp" Target="../ctrlProps/ctrlProp948.xml"/><Relationship Id="rId22" Type="http://schemas.openxmlformats.org/officeDocument/2006/relationships/ctrlProp" Target="../ctrlProps/ctrlProp875.xml"/><Relationship Id="rId27" Type="http://schemas.openxmlformats.org/officeDocument/2006/relationships/ctrlProp" Target="../ctrlProps/ctrlProp880.xml"/><Relationship Id="rId43" Type="http://schemas.openxmlformats.org/officeDocument/2006/relationships/ctrlProp" Target="../ctrlProps/ctrlProp896.xml"/><Relationship Id="rId48" Type="http://schemas.openxmlformats.org/officeDocument/2006/relationships/ctrlProp" Target="../ctrlProps/ctrlProp901.xml"/><Relationship Id="rId64" Type="http://schemas.openxmlformats.org/officeDocument/2006/relationships/ctrlProp" Target="../ctrlProps/ctrlProp917.xml"/><Relationship Id="rId69" Type="http://schemas.openxmlformats.org/officeDocument/2006/relationships/ctrlProp" Target="../ctrlProps/ctrlProp922.xml"/><Relationship Id="rId113" Type="http://schemas.openxmlformats.org/officeDocument/2006/relationships/ctrlProp" Target="../ctrlProps/ctrlProp966.xml"/><Relationship Id="rId118" Type="http://schemas.openxmlformats.org/officeDocument/2006/relationships/ctrlProp" Target="../ctrlProps/ctrlProp971.xml"/><Relationship Id="rId134" Type="http://schemas.openxmlformats.org/officeDocument/2006/relationships/ctrlProp" Target="../ctrlProps/ctrlProp987.xml"/><Relationship Id="rId139" Type="http://schemas.openxmlformats.org/officeDocument/2006/relationships/ctrlProp" Target="../ctrlProps/ctrlProp992.xml"/><Relationship Id="rId80" Type="http://schemas.openxmlformats.org/officeDocument/2006/relationships/ctrlProp" Target="../ctrlProps/ctrlProp933.xml"/><Relationship Id="rId85" Type="http://schemas.openxmlformats.org/officeDocument/2006/relationships/ctrlProp" Target="../ctrlProps/ctrlProp938.xml"/><Relationship Id="rId12" Type="http://schemas.openxmlformats.org/officeDocument/2006/relationships/ctrlProp" Target="../ctrlProps/ctrlProp865.xml"/><Relationship Id="rId17" Type="http://schemas.openxmlformats.org/officeDocument/2006/relationships/ctrlProp" Target="../ctrlProps/ctrlProp870.xml"/><Relationship Id="rId33" Type="http://schemas.openxmlformats.org/officeDocument/2006/relationships/ctrlProp" Target="../ctrlProps/ctrlProp886.xml"/><Relationship Id="rId38" Type="http://schemas.openxmlformats.org/officeDocument/2006/relationships/ctrlProp" Target="../ctrlProps/ctrlProp891.xml"/><Relationship Id="rId59" Type="http://schemas.openxmlformats.org/officeDocument/2006/relationships/ctrlProp" Target="../ctrlProps/ctrlProp912.xml"/><Relationship Id="rId103" Type="http://schemas.openxmlformats.org/officeDocument/2006/relationships/ctrlProp" Target="../ctrlProps/ctrlProp956.xml"/><Relationship Id="rId108" Type="http://schemas.openxmlformats.org/officeDocument/2006/relationships/ctrlProp" Target="../ctrlProps/ctrlProp961.xml"/><Relationship Id="rId124" Type="http://schemas.openxmlformats.org/officeDocument/2006/relationships/ctrlProp" Target="../ctrlProps/ctrlProp977.xml"/><Relationship Id="rId129" Type="http://schemas.openxmlformats.org/officeDocument/2006/relationships/ctrlProp" Target="../ctrlProps/ctrlProp982.xml"/><Relationship Id="rId54" Type="http://schemas.openxmlformats.org/officeDocument/2006/relationships/ctrlProp" Target="../ctrlProps/ctrlProp907.xml"/><Relationship Id="rId70" Type="http://schemas.openxmlformats.org/officeDocument/2006/relationships/ctrlProp" Target="../ctrlProps/ctrlProp923.xml"/><Relationship Id="rId75" Type="http://schemas.openxmlformats.org/officeDocument/2006/relationships/ctrlProp" Target="../ctrlProps/ctrlProp928.xml"/><Relationship Id="rId91" Type="http://schemas.openxmlformats.org/officeDocument/2006/relationships/ctrlProp" Target="../ctrlProps/ctrlProp944.xml"/><Relationship Id="rId96" Type="http://schemas.openxmlformats.org/officeDocument/2006/relationships/ctrlProp" Target="../ctrlProps/ctrlProp949.xml"/><Relationship Id="rId140" Type="http://schemas.openxmlformats.org/officeDocument/2006/relationships/ctrlProp" Target="../ctrlProps/ctrlProp993.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859.xml"/><Relationship Id="rId23" Type="http://schemas.openxmlformats.org/officeDocument/2006/relationships/ctrlProp" Target="../ctrlProps/ctrlProp876.xml"/><Relationship Id="rId28" Type="http://schemas.openxmlformats.org/officeDocument/2006/relationships/ctrlProp" Target="../ctrlProps/ctrlProp881.xml"/><Relationship Id="rId49" Type="http://schemas.openxmlformats.org/officeDocument/2006/relationships/ctrlProp" Target="../ctrlProps/ctrlProp902.xml"/><Relationship Id="rId114" Type="http://schemas.openxmlformats.org/officeDocument/2006/relationships/ctrlProp" Target="../ctrlProps/ctrlProp967.xml"/><Relationship Id="rId119" Type="http://schemas.openxmlformats.org/officeDocument/2006/relationships/ctrlProp" Target="../ctrlProps/ctrlProp972.xml"/><Relationship Id="rId44" Type="http://schemas.openxmlformats.org/officeDocument/2006/relationships/ctrlProp" Target="../ctrlProps/ctrlProp897.xml"/><Relationship Id="rId60" Type="http://schemas.openxmlformats.org/officeDocument/2006/relationships/ctrlProp" Target="../ctrlProps/ctrlProp913.xml"/><Relationship Id="rId65" Type="http://schemas.openxmlformats.org/officeDocument/2006/relationships/ctrlProp" Target="../ctrlProps/ctrlProp918.xml"/><Relationship Id="rId81" Type="http://schemas.openxmlformats.org/officeDocument/2006/relationships/ctrlProp" Target="../ctrlProps/ctrlProp934.xml"/><Relationship Id="rId86" Type="http://schemas.openxmlformats.org/officeDocument/2006/relationships/ctrlProp" Target="../ctrlProps/ctrlProp939.xml"/><Relationship Id="rId130" Type="http://schemas.openxmlformats.org/officeDocument/2006/relationships/ctrlProp" Target="../ctrlProps/ctrlProp983.xml"/><Relationship Id="rId135" Type="http://schemas.openxmlformats.org/officeDocument/2006/relationships/ctrlProp" Target="../ctrlProps/ctrlProp988.xml"/><Relationship Id="rId13" Type="http://schemas.openxmlformats.org/officeDocument/2006/relationships/ctrlProp" Target="../ctrlProps/ctrlProp866.xml"/><Relationship Id="rId18" Type="http://schemas.openxmlformats.org/officeDocument/2006/relationships/ctrlProp" Target="../ctrlProps/ctrlProp871.xml"/><Relationship Id="rId39" Type="http://schemas.openxmlformats.org/officeDocument/2006/relationships/ctrlProp" Target="../ctrlProps/ctrlProp892.xml"/><Relationship Id="rId109" Type="http://schemas.openxmlformats.org/officeDocument/2006/relationships/ctrlProp" Target="../ctrlProps/ctrlProp962.xml"/><Relationship Id="rId34" Type="http://schemas.openxmlformats.org/officeDocument/2006/relationships/ctrlProp" Target="../ctrlProps/ctrlProp887.xml"/><Relationship Id="rId50" Type="http://schemas.openxmlformats.org/officeDocument/2006/relationships/ctrlProp" Target="../ctrlProps/ctrlProp903.xml"/><Relationship Id="rId55" Type="http://schemas.openxmlformats.org/officeDocument/2006/relationships/ctrlProp" Target="../ctrlProps/ctrlProp908.xml"/><Relationship Id="rId76" Type="http://schemas.openxmlformats.org/officeDocument/2006/relationships/ctrlProp" Target="../ctrlProps/ctrlProp929.xml"/><Relationship Id="rId97" Type="http://schemas.openxmlformats.org/officeDocument/2006/relationships/ctrlProp" Target="../ctrlProps/ctrlProp950.xml"/><Relationship Id="rId104" Type="http://schemas.openxmlformats.org/officeDocument/2006/relationships/ctrlProp" Target="../ctrlProps/ctrlProp957.xml"/><Relationship Id="rId120" Type="http://schemas.openxmlformats.org/officeDocument/2006/relationships/ctrlProp" Target="../ctrlProps/ctrlProp973.xml"/><Relationship Id="rId125" Type="http://schemas.openxmlformats.org/officeDocument/2006/relationships/ctrlProp" Target="../ctrlProps/ctrlProp978.xml"/><Relationship Id="rId141" Type="http://schemas.openxmlformats.org/officeDocument/2006/relationships/ctrlProp" Target="../ctrlProps/ctrlProp994.xml"/><Relationship Id="rId7" Type="http://schemas.openxmlformats.org/officeDocument/2006/relationships/ctrlProp" Target="../ctrlProps/ctrlProp860.xml"/><Relationship Id="rId71" Type="http://schemas.openxmlformats.org/officeDocument/2006/relationships/ctrlProp" Target="../ctrlProps/ctrlProp924.xml"/><Relationship Id="rId92" Type="http://schemas.openxmlformats.org/officeDocument/2006/relationships/ctrlProp" Target="../ctrlProps/ctrlProp945.xml"/><Relationship Id="rId2" Type="http://schemas.openxmlformats.org/officeDocument/2006/relationships/printerSettings" Target="../printerSettings/printerSettings10.bin"/><Relationship Id="rId29" Type="http://schemas.openxmlformats.org/officeDocument/2006/relationships/ctrlProp" Target="../ctrlProps/ctrlProp882.xml"/><Relationship Id="rId24" Type="http://schemas.openxmlformats.org/officeDocument/2006/relationships/ctrlProp" Target="../ctrlProps/ctrlProp877.xml"/><Relationship Id="rId40" Type="http://schemas.openxmlformats.org/officeDocument/2006/relationships/ctrlProp" Target="../ctrlProps/ctrlProp893.xml"/><Relationship Id="rId45" Type="http://schemas.openxmlformats.org/officeDocument/2006/relationships/ctrlProp" Target="../ctrlProps/ctrlProp898.xml"/><Relationship Id="rId66" Type="http://schemas.openxmlformats.org/officeDocument/2006/relationships/ctrlProp" Target="../ctrlProps/ctrlProp919.xml"/><Relationship Id="rId87" Type="http://schemas.openxmlformats.org/officeDocument/2006/relationships/ctrlProp" Target="../ctrlProps/ctrlProp940.xml"/><Relationship Id="rId110" Type="http://schemas.openxmlformats.org/officeDocument/2006/relationships/ctrlProp" Target="../ctrlProps/ctrlProp963.xml"/><Relationship Id="rId115" Type="http://schemas.openxmlformats.org/officeDocument/2006/relationships/ctrlProp" Target="../ctrlProps/ctrlProp968.xml"/><Relationship Id="rId131" Type="http://schemas.openxmlformats.org/officeDocument/2006/relationships/ctrlProp" Target="../ctrlProps/ctrlProp984.xml"/><Relationship Id="rId136" Type="http://schemas.openxmlformats.org/officeDocument/2006/relationships/ctrlProp" Target="../ctrlProps/ctrlProp989.xml"/><Relationship Id="rId61" Type="http://schemas.openxmlformats.org/officeDocument/2006/relationships/ctrlProp" Target="../ctrlProps/ctrlProp914.xml"/><Relationship Id="rId82" Type="http://schemas.openxmlformats.org/officeDocument/2006/relationships/ctrlProp" Target="../ctrlProps/ctrlProp935.xml"/><Relationship Id="rId19" Type="http://schemas.openxmlformats.org/officeDocument/2006/relationships/ctrlProp" Target="../ctrlProps/ctrlProp872.xml"/><Relationship Id="rId14" Type="http://schemas.openxmlformats.org/officeDocument/2006/relationships/ctrlProp" Target="../ctrlProps/ctrlProp867.xml"/><Relationship Id="rId30" Type="http://schemas.openxmlformats.org/officeDocument/2006/relationships/ctrlProp" Target="../ctrlProps/ctrlProp883.xml"/><Relationship Id="rId35" Type="http://schemas.openxmlformats.org/officeDocument/2006/relationships/ctrlProp" Target="../ctrlProps/ctrlProp888.xml"/><Relationship Id="rId56" Type="http://schemas.openxmlformats.org/officeDocument/2006/relationships/ctrlProp" Target="../ctrlProps/ctrlProp909.xml"/><Relationship Id="rId77" Type="http://schemas.openxmlformats.org/officeDocument/2006/relationships/ctrlProp" Target="../ctrlProps/ctrlProp930.xml"/><Relationship Id="rId100" Type="http://schemas.openxmlformats.org/officeDocument/2006/relationships/ctrlProp" Target="../ctrlProps/ctrlProp953.xml"/><Relationship Id="rId105" Type="http://schemas.openxmlformats.org/officeDocument/2006/relationships/ctrlProp" Target="../ctrlProps/ctrlProp958.xml"/><Relationship Id="rId126" Type="http://schemas.openxmlformats.org/officeDocument/2006/relationships/ctrlProp" Target="../ctrlProps/ctrlProp979.xml"/><Relationship Id="rId8" Type="http://schemas.openxmlformats.org/officeDocument/2006/relationships/ctrlProp" Target="../ctrlProps/ctrlProp861.xml"/><Relationship Id="rId51" Type="http://schemas.openxmlformats.org/officeDocument/2006/relationships/ctrlProp" Target="../ctrlProps/ctrlProp904.xml"/><Relationship Id="rId72" Type="http://schemas.openxmlformats.org/officeDocument/2006/relationships/ctrlProp" Target="../ctrlProps/ctrlProp925.xml"/><Relationship Id="rId93" Type="http://schemas.openxmlformats.org/officeDocument/2006/relationships/ctrlProp" Target="../ctrlProps/ctrlProp946.xml"/><Relationship Id="rId98" Type="http://schemas.openxmlformats.org/officeDocument/2006/relationships/ctrlProp" Target="../ctrlProps/ctrlProp951.xml"/><Relationship Id="rId121" Type="http://schemas.openxmlformats.org/officeDocument/2006/relationships/ctrlProp" Target="../ctrlProps/ctrlProp974.xml"/><Relationship Id="rId3" Type="http://schemas.openxmlformats.org/officeDocument/2006/relationships/drawing" Target="../drawings/drawing8.xml"/><Relationship Id="rId25" Type="http://schemas.openxmlformats.org/officeDocument/2006/relationships/ctrlProp" Target="../ctrlProps/ctrlProp878.xml"/><Relationship Id="rId46" Type="http://schemas.openxmlformats.org/officeDocument/2006/relationships/ctrlProp" Target="../ctrlProps/ctrlProp899.xml"/><Relationship Id="rId67" Type="http://schemas.openxmlformats.org/officeDocument/2006/relationships/ctrlProp" Target="../ctrlProps/ctrlProp920.xml"/><Relationship Id="rId116" Type="http://schemas.openxmlformats.org/officeDocument/2006/relationships/ctrlProp" Target="../ctrlProps/ctrlProp969.xml"/><Relationship Id="rId137" Type="http://schemas.openxmlformats.org/officeDocument/2006/relationships/ctrlProp" Target="../ctrlProps/ctrlProp990.xml"/><Relationship Id="rId20" Type="http://schemas.openxmlformats.org/officeDocument/2006/relationships/ctrlProp" Target="../ctrlProps/ctrlProp873.xml"/><Relationship Id="rId41" Type="http://schemas.openxmlformats.org/officeDocument/2006/relationships/ctrlProp" Target="../ctrlProps/ctrlProp894.xml"/><Relationship Id="rId62" Type="http://schemas.openxmlformats.org/officeDocument/2006/relationships/ctrlProp" Target="../ctrlProps/ctrlProp915.xml"/><Relationship Id="rId83" Type="http://schemas.openxmlformats.org/officeDocument/2006/relationships/ctrlProp" Target="../ctrlProps/ctrlProp936.xml"/><Relationship Id="rId88" Type="http://schemas.openxmlformats.org/officeDocument/2006/relationships/ctrlProp" Target="../ctrlProps/ctrlProp941.xml"/><Relationship Id="rId111" Type="http://schemas.openxmlformats.org/officeDocument/2006/relationships/ctrlProp" Target="../ctrlProps/ctrlProp964.xml"/><Relationship Id="rId132" Type="http://schemas.openxmlformats.org/officeDocument/2006/relationships/ctrlProp" Target="../ctrlProps/ctrlProp985.xml"/><Relationship Id="rId15" Type="http://schemas.openxmlformats.org/officeDocument/2006/relationships/ctrlProp" Target="../ctrlProps/ctrlProp868.xml"/><Relationship Id="rId36" Type="http://schemas.openxmlformats.org/officeDocument/2006/relationships/ctrlProp" Target="../ctrlProps/ctrlProp889.xml"/><Relationship Id="rId57" Type="http://schemas.openxmlformats.org/officeDocument/2006/relationships/ctrlProp" Target="../ctrlProps/ctrlProp910.xml"/><Relationship Id="rId106" Type="http://schemas.openxmlformats.org/officeDocument/2006/relationships/ctrlProp" Target="../ctrlProps/ctrlProp959.xml"/><Relationship Id="rId127" Type="http://schemas.openxmlformats.org/officeDocument/2006/relationships/ctrlProp" Target="../ctrlProps/ctrlProp980.xml"/><Relationship Id="rId10" Type="http://schemas.openxmlformats.org/officeDocument/2006/relationships/ctrlProp" Target="../ctrlProps/ctrlProp863.xml"/><Relationship Id="rId31" Type="http://schemas.openxmlformats.org/officeDocument/2006/relationships/ctrlProp" Target="../ctrlProps/ctrlProp884.xml"/><Relationship Id="rId52" Type="http://schemas.openxmlformats.org/officeDocument/2006/relationships/ctrlProp" Target="../ctrlProps/ctrlProp905.xml"/><Relationship Id="rId73" Type="http://schemas.openxmlformats.org/officeDocument/2006/relationships/ctrlProp" Target="../ctrlProps/ctrlProp926.xml"/><Relationship Id="rId78" Type="http://schemas.openxmlformats.org/officeDocument/2006/relationships/ctrlProp" Target="../ctrlProps/ctrlProp931.xml"/><Relationship Id="rId94" Type="http://schemas.openxmlformats.org/officeDocument/2006/relationships/ctrlProp" Target="../ctrlProps/ctrlProp947.xml"/><Relationship Id="rId99" Type="http://schemas.openxmlformats.org/officeDocument/2006/relationships/ctrlProp" Target="../ctrlProps/ctrlProp952.xml"/><Relationship Id="rId101" Type="http://schemas.openxmlformats.org/officeDocument/2006/relationships/ctrlProp" Target="../ctrlProps/ctrlProp954.xml"/><Relationship Id="rId122" Type="http://schemas.openxmlformats.org/officeDocument/2006/relationships/ctrlProp" Target="../ctrlProps/ctrlProp975.xml"/><Relationship Id="rId4" Type="http://schemas.openxmlformats.org/officeDocument/2006/relationships/vmlDrawing" Target="../drawings/vmlDrawing14.vml"/><Relationship Id="rId9" Type="http://schemas.openxmlformats.org/officeDocument/2006/relationships/ctrlProp" Target="../ctrlProps/ctrlProp862.xml"/><Relationship Id="rId26" Type="http://schemas.openxmlformats.org/officeDocument/2006/relationships/ctrlProp" Target="../ctrlProps/ctrlProp879.xml"/><Relationship Id="rId47" Type="http://schemas.openxmlformats.org/officeDocument/2006/relationships/ctrlProp" Target="../ctrlProps/ctrlProp900.xml"/><Relationship Id="rId68" Type="http://schemas.openxmlformats.org/officeDocument/2006/relationships/ctrlProp" Target="../ctrlProps/ctrlProp921.xml"/><Relationship Id="rId89" Type="http://schemas.openxmlformats.org/officeDocument/2006/relationships/ctrlProp" Target="../ctrlProps/ctrlProp942.xml"/><Relationship Id="rId112" Type="http://schemas.openxmlformats.org/officeDocument/2006/relationships/ctrlProp" Target="../ctrlProps/ctrlProp965.xml"/><Relationship Id="rId133" Type="http://schemas.openxmlformats.org/officeDocument/2006/relationships/ctrlProp" Target="../ctrlProps/ctrlProp986.xml"/><Relationship Id="rId16" Type="http://schemas.openxmlformats.org/officeDocument/2006/relationships/ctrlProp" Target="../ctrlProps/ctrlProp869.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17" Type="http://schemas.openxmlformats.org/officeDocument/2006/relationships/ctrlProp" Target="../ctrlProps/ctrlProp1108.xml"/><Relationship Id="rId21" Type="http://schemas.openxmlformats.org/officeDocument/2006/relationships/ctrlProp" Target="../ctrlProps/ctrlProp1012.xml"/><Relationship Id="rId42" Type="http://schemas.openxmlformats.org/officeDocument/2006/relationships/ctrlProp" Target="../ctrlProps/ctrlProp1033.xml"/><Relationship Id="rId63" Type="http://schemas.openxmlformats.org/officeDocument/2006/relationships/ctrlProp" Target="../ctrlProps/ctrlProp1054.xml"/><Relationship Id="rId84" Type="http://schemas.openxmlformats.org/officeDocument/2006/relationships/ctrlProp" Target="../ctrlProps/ctrlProp1075.xml"/><Relationship Id="rId138" Type="http://schemas.openxmlformats.org/officeDocument/2006/relationships/ctrlProp" Target="../ctrlProps/ctrlProp1129.xml"/><Relationship Id="rId107" Type="http://schemas.openxmlformats.org/officeDocument/2006/relationships/ctrlProp" Target="../ctrlProps/ctrlProp1098.xml"/><Relationship Id="rId11" Type="http://schemas.openxmlformats.org/officeDocument/2006/relationships/ctrlProp" Target="../ctrlProps/ctrlProp1002.xml"/><Relationship Id="rId32" Type="http://schemas.openxmlformats.org/officeDocument/2006/relationships/ctrlProp" Target="../ctrlProps/ctrlProp1023.xml"/><Relationship Id="rId53" Type="http://schemas.openxmlformats.org/officeDocument/2006/relationships/ctrlProp" Target="../ctrlProps/ctrlProp1044.xml"/><Relationship Id="rId74" Type="http://schemas.openxmlformats.org/officeDocument/2006/relationships/ctrlProp" Target="../ctrlProps/ctrlProp1065.xml"/><Relationship Id="rId128" Type="http://schemas.openxmlformats.org/officeDocument/2006/relationships/ctrlProp" Target="../ctrlProps/ctrlProp1119.xml"/><Relationship Id="rId5" Type="http://schemas.openxmlformats.org/officeDocument/2006/relationships/ctrlProp" Target="../ctrlProps/ctrlProp996.xml"/><Relationship Id="rId90" Type="http://schemas.openxmlformats.org/officeDocument/2006/relationships/ctrlProp" Target="../ctrlProps/ctrlProp1081.xml"/><Relationship Id="rId95" Type="http://schemas.openxmlformats.org/officeDocument/2006/relationships/ctrlProp" Target="../ctrlProps/ctrlProp1086.xml"/><Relationship Id="rId22" Type="http://schemas.openxmlformats.org/officeDocument/2006/relationships/ctrlProp" Target="../ctrlProps/ctrlProp1013.xml"/><Relationship Id="rId27" Type="http://schemas.openxmlformats.org/officeDocument/2006/relationships/ctrlProp" Target="../ctrlProps/ctrlProp1018.xml"/><Relationship Id="rId43" Type="http://schemas.openxmlformats.org/officeDocument/2006/relationships/ctrlProp" Target="../ctrlProps/ctrlProp1034.xml"/><Relationship Id="rId48" Type="http://schemas.openxmlformats.org/officeDocument/2006/relationships/ctrlProp" Target="../ctrlProps/ctrlProp1039.xml"/><Relationship Id="rId64" Type="http://schemas.openxmlformats.org/officeDocument/2006/relationships/ctrlProp" Target="../ctrlProps/ctrlProp1055.xml"/><Relationship Id="rId69" Type="http://schemas.openxmlformats.org/officeDocument/2006/relationships/ctrlProp" Target="../ctrlProps/ctrlProp1060.xml"/><Relationship Id="rId113" Type="http://schemas.openxmlformats.org/officeDocument/2006/relationships/ctrlProp" Target="../ctrlProps/ctrlProp1104.xml"/><Relationship Id="rId118" Type="http://schemas.openxmlformats.org/officeDocument/2006/relationships/ctrlProp" Target="../ctrlProps/ctrlProp1109.xml"/><Relationship Id="rId134" Type="http://schemas.openxmlformats.org/officeDocument/2006/relationships/ctrlProp" Target="../ctrlProps/ctrlProp1125.xml"/><Relationship Id="rId139" Type="http://schemas.openxmlformats.org/officeDocument/2006/relationships/ctrlProp" Target="../ctrlProps/ctrlProp1130.xml"/><Relationship Id="rId80" Type="http://schemas.openxmlformats.org/officeDocument/2006/relationships/ctrlProp" Target="../ctrlProps/ctrlProp1071.xml"/><Relationship Id="rId85" Type="http://schemas.openxmlformats.org/officeDocument/2006/relationships/ctrlProp" Target="../ctrlProps/ctrlProp1076.xml"/><Relationship Id="rId12" Type="http://schemas.openxmlformats.org/officeDocument/2006/relationships/ctrlProp" Target="../ctrlProps/ctrlProp1003.xml"/><Relationship Id="rId17" Type="http://schemas.openxmlformats.org/officeDocument/2006/relationships/ctrlProp" Target="../ctrlProps/ctrlProp1008.xml"/><Relationship Id="rId33" Type="http://schemas.openxmlformats.org/officeDocument/2006/relationships/ctrlProp" Target="../ctrlProps/ctrlProp1024.xml"/><Relationship Id="rId38" Type="http://schemas.openxmlformats.org/officeDocument/2006/relationships/ctrlProp" Target="../ctrlProps/ctrlProp1029.xml"/><Relationship Id="rId59" Type="http://schemas.openxmlformats.org/officeDocument/2006/relationships/ctrlProp" Target="../ctrlProps/ctrlProp1050.xml"/><Relationship Id="rId103" Type="http://schemas.openxmlformats.org/officeDocument/2006/relationships/ctrlProp" Target="../ctrlProps/ctrlProp1094.xml"/><Relationship Id="rId108" Type="http://schemas.openxmlformats.org/officeDocument/2006/relationships/ctrlProp" Target="../ctrlProps/ctrlProp1099.xml"/><Relationship Id="rId124" Type="http://schemas.openxmlformats.org/officeDocument/2006/relationships/ctrlProp" Target="../ctrlProps/ctrlProp1115.xml"/><Relationship Id="rId129" Type="http://schemas.openxmlformats.org/officeDocument/2006/relationships/ctrlProp" Target="../ctrlProps/ctrlProp1120.xml"/><Relationship Id="rId54" Type="http://schemas.openxmlformats.org/officeDocument/2006/relationships/ctrlProp" Target="../ctrlProps/ctrlProp1045.xml"/><Relationship Id="rId70" Type="http://schemas.openxmlformats.org/officeDocument/2006/relationships/ctrlProp" Target="../ctrlProps/ctrlProp1061.xml"/><Relationship Id="rId75" Type="http://schemas.openxmlformats.org/officeDocument/2006/relationships/ctrlProp" Target="../ctrlProps/ctrlProp1066.xml"/><Relationship Id="rId91" Type="http://schemas.openxmlformats.org/officeDocument/2006/relationships/ctrlProp" Target="../ctrlProps/ctrlProp1082.xml"/><Relationship Id="rId96" Type="http://schemas.openxmlformats.org/officeDocument/2006/relationships/ctrlProp" Target="../ctrlProps/ctrlProp1087.xml"/><Relationship Id="rId140" Type="http://schemas.openxmlformats.org/officeDocument/2006/relationships/ctrlProp" Target="../ctrlProps/ctrlProp1131.xml"/><Relationship Id="rId145" Type="http://schemas.openxmlformats.org/officeDocument/2006/relationships/ctrlProp" Target="../ctrlProps/ctrlProp1136.xml"/><Relationship Id="rId1" Type="http://schemas.openxmlformats.org/officeDocument/2006/relationships/printerSettings" Target="../printerSettings/printerSettings13.bin"/><Relationship Id="rId6" Type="http://schemas.openxmlformats.org/officeDocument/2006/relationships/ctrlProp" Target="../ctrlProps/ctrlProp997.xml"/><Relationship Id="rId23" Type="http://schemas.openxmlformats.org/officeDocument/2006/relationships/ctrlProp" Target="../ctrlProps/ctrlProp1014.xml"/><Relationship Id="rId28" Type="http://schemas.openxmlformats.org/officeDocument/2006/relationships/ctrlProp" Target="../ctrlProps/ctrlProp1019.xml"/><Relationship Id="rId49" Type="http://schemas.openxmlformats.org/officeDocument/2006/relationships/ctrlProp" Target="../ctrlProps/ctrlProp1040.xml"/><Relationship Id="rId114" Type="http://schemas.openxmlformats.org/officeDocument/2006/relationships/ctrlProp" Target="../ctrlProps/ctrlProp1105.xml"/><Relationship Id="rId119" Type="http://schemas.openxmlformats.org/officeDocument/2006/relationships/ctrlProp" Target="../ctrlProps/ctrlProp1110.xml"/><Relationship Id="rId44" Type="http://schemas.openxmlformats.org/officeDocument/2006/relationships/ctrlProp" Target="../ctrlProps/ctrlProp1035.xml"/><Relationship Id="rId60" Type="http://schemas.openxmlformats.org/officeDocument/2006/relationships/ctrlProp" Target="../ctrlProps/ctrlProp1051.xml"/><Relationship Id="rId65" Type="http://schemas.openxmlformats.org/officeDocument/2006/relationships/ctrlProp" Target="../ctrlProps/ctrlProp1056.xml"/><Relationship Id="rId81" Type="http://schemas.openxmlformats.org/officeDocument/2006/relationships/ctrlProp" Target="../ctrlProps/ctrlProp1072.xml"/><Relationship Id="rId86" Type="http://schemas.openxmlformats.org/officeDocument/2006/relationships/ctrlProp" Target="../ctrlProps/ctrlProp1077.xml"/><Relationship Id="rId130" Type="http://schemas.openxmlformats.org/officeDocument/2006/relationships/ctrlProp" Target="../ctrlProps/ctrlProp1121.xml"/><Relationship Id="rId135" Type="http://schemas.openxmlformats.org/officeDocument/2006/relationships/ctrlProp" Target="../ctrlProps/ctrlProp1126.xml"/><Relationship Id="rId13" Type="http://schemas.openxmlformats.org/officeDocument/2006/relationships/ctrlProp" Target="../ctrlProps/ctrlProp1004.xml"/><Relationship Id="rId18" Type="http://schemas.openxmlformats.org/officeDocument/2006/relationships/ctrlProp" Target="../ctrlProps/ctrlProp1009.xml"/><Relationship Id="rId39" Type="http://schemas.openxmlformats.org/officeDocument/2006/relationships/ctrlProp" Target="../ctrlProps/ctrlProp1030.xml"/><Relationship Id="rId109" Type="http://schemas.openxmlformats.org/officeDocument/2006/relationships/ctrlProp" Target="../ctrlProps/ctrlProp1100.xml"/><Relationship Id="rId34" Type="http://schemas.openxmlformats.org/officeDocument/2006/relationships/ctrlProp" Target="../ctrlProps/ctrlProp1025.xml"/><Relationship Id="rId50" Type="http://schemas.openxmlformats.org/officeDocument/2006/relationships/ctrlProp" Target="../ctrlProps/ctrlProp1041.xml"/><Relationship Id="rId55" Type="http://schemas.openxmlformats.org/officeDocument/2006/relationships/ctrlProp" Target="../ctrlProps/ctrlProp1046.xml"/><Relationship Id="rId76" Type="http://schemas.openxmlformats.org/officeDocument/2006/relationships/ctrlProp" Target="../ctrlProps/ctrlProp1067.xml"/><Relationship Id="rId97" Type="http://schemas.openxmlformats.org/officeDocument/2006/relationships/ctrlProp" Target="../ctrlProps/ctrlProp1088.xml"/><Relationship Id="rId104" Type="http://schemas.openxmlformats.org/officeDocument/2006/relationships/ctrlProp" Target="../ctrlProps/ctrlProp1095.xml"/><Relationship Id="rId120" Type="http://schemas.openxmlformats.org/officeDocument/2006/relationships/ctrlProp" Target="../ctrlProps/ctrlProp1111.xml"/><Relationship Id="rId125" Type="http://schemas.openxmlformats.org/officeDocument/2006/relationships/ctrlProp" Target="../ctrlProps/ctrlProp1116.xml"/><Relationship Id="rId141" Type="http://schemas.openxmlformats.org/officeDocument/2006/relationships/ctrlProp" Target="../ctrlProps/ctrlProp1132.xml"/><Relationship Id="rId146" Type="http://schemas.openxmlformats.org/officeDocument/2006/relationships/ctrlProp" Target="../ctrlProps/ctrlProp1137.xml"/><Relationship Id="rId7" Type="http://schemas.openxmlformats.org/officeDocument/2006/relationships/ctrlProp" Target="../ctrlProps/ctrlProp998.xml"/><Relationship Id="rId71" Type="http://schemas.openxmlformats.org/officeDocument/2006/relationships/ctrlProp" Target="../ctrlProps/ctrlProp1062.xml"/><Relationship Id="rId92" Type="http://schemas.openxmlformats.org/officeDocument/2006/relationships/ctrlProp" Target="../ctrlProps/ctrlProp1083.xml"/><Relationship Id="rId2" Type="http://schemas.openxmlformats.org/officeDocument/2006/relationships/drawing" Target="../drawings/drawing9.xml"/><Relationship Id="rId29" Type="http://schemas.openxmlformats.org/officeDocument/2006/relationships/ctrlProp" Target="../ctrlProps/ctrlProp1020.xml"/><Relationship Id="rId24" Type="http://schemas.openxmlformats.org/officeDocument/2006/relationships/ctrlProp" Target="../ctrlProps/ctrlProp1015.xml"/><Relationship Id="rId40" Type="http://schemas.openxmlformats.org/officeDocument/2006/relationships/ctrlProp" Target="../ctrlProps/ctrlProp1031.xml"/><Relationship Id="rId45" Type="http://schemas.openxmlformats.org/officeDocument/2006/relationships/ctrlProp" Target="../ctrlProps/ctrlProp1036.xml"/><Relationship Id="rId66" Type="http://schemas.openxmlformats.org/officeDocument/2006/relationships/ctrlProp" Target="../ctrlProps/ctrlProp1057.xml"/><Relationship Id="rId87" Type="http://schemas.openxmlformats.org/officeDocument/2006/relationships/ctrlProp" Target="../ctrlProps/ctrlProp1078.xml"/><Relationship Id="rId110" Type="http://schemas.openxmlformats.org/officeDocument/2006/relationships/ctrlProp" Target="../ctrlProps/ctrlProp1101.xml"/><Relationship Id="rId115" Type="http://schemas.openxmlformats.org/officeDocument/2006/relationships/ctrlProp" Target="../ctrlProps/ctrlProp1106.xml"/><Relationship Id="rId131" Type="http://schemas.openxmlformats.org/officeDocument/2006/relationships/ctrlProp" Target="../ctrlProps/ctrlProp1122.xml"/><Relationship Id="rId136" Type="http://schemas.openxmlformats.org/officeDocument/2006/relationships/ctrlProp" Target="../ctrlProps/ctrlProp1127.xml"/><Relationship Id="rId61" Type="http://schemas.openxmlformats.org/officeDocument/2006/relationships/ctrlProp" Target="../ctrlProps/ctrlProp1052.xml"/><Relationship Id="rId82" Type="http://schemas.openxmlformats.org/officeDocument/2006/relationships/ctrlProp" Target="../ctrlProps/ctrlProp1073.xml"/><Relationship Id="rId19" Type="http://schemas.openxmlformats.org/officeDocument/2006/relationships/ctrlProp" Target="../ctrlProps/ctrlProp1010.xml"/><Relationship Id="rId14" Type="http://schemas.openxmlformats.org/officeDocument/2006/relationships/ctrlProp" Target="../ctrlProps/ctrlProp1005.xml"/><Relationship Id="rId30" Type="http://schemas.openxmlformats.org/officeDocument/2006/relationships/ctrlProp" Target="../ctrlProps/ctrlProp1021.xml"/><Relationship Id="rId35" Type="http://schemas.openxmlformats.org/officeDocument/2006/relationships/ctrlProp" Target="../ctrlProps/ctrlProp1026.xml"/><Relationship Id="rId56" Type="http://schemas.openxmlformats.org/officeDocument/2006/relationships/ctrlProp" Target="../ctrlProps/ctrlProp1047.xml"/><Relationship Id="rId77" Type="http://schemas.openxmlformats.org/officeDocument/2006/relationships/ctrlProp" Target="../ctrlProps/ctrlProp1068.xml"/><Relationship Id="rId100" Type="http://schemas.openxmlformats.org/officeDocument/2006/relationships/ctrlProp" Target="../ctrlProps/ctrlProp1091.xml"/><Relationship Id="rId105" Type="http://schemas.openxmlformats.org/officeDocument/2006/relationships/ctrlProp" Target="../ctrlProps/ctrlProp1096.xml"/><Relationship Id="rId126" Type="http://schemas.openxmlformats.org/officeDocument/2006/relationships/ctrlProp" Target="../ctrlProps/ctrlProp1117.xml"/><Relationship Id="rId147" Type="http://schemas.openxmlformats.org/officeDocument/2006/relationships/ctrlProp" Target="../ctrlProps/ctrlProp1138.xml"/><Relationship Id="rId8" Type="http://schemas.openxmlformats.org/officeDocument/2006/relationships/ctrlProp" Target="../ctrlProps/ctrlProp999.xml"/><Relationship Id="rId51" Type="http://schemas.openxmlformats.org/officeDocument/2006/relationships/ctrlProp" Target="../ctrlProps/ctrlProp1042.xml"/><Relationship Id="rId72" Type="http://schemas.openxmlformats.org/officeDocument/2006/relationships/ctrlProp" Target="../ctrlProps/ctrlProp1063.xml"/><Relationship Id="rId93" Type="http://schemas.openxmlformats.org/officeDocument/2006/relationships/ctrlProp" Target="../ctrlProps/ctrlProp1084.xml"/><Relationship Id="rId98" Type="http://schemas.openxmlformats.org/officeDocument/2006/relationships/ctrlProp" Target="../ctrlProps/ctrlProp1089.xml"/><Relationship Id="rId121" Type="http://schemas.openxmlformats.org/officeDocument/2006/relationships/ctrlProp" Target="../ctrlProps/ctrlProp1112.xml"/><Relationship Id="rId142" Type="http://schemas.openxmlformats.org/officeDocument/2006/relationships/ctrlProp" Target="../ctrlProps/ctrlProp1133.xml"/><Relationship Id="rId3" Type="http://schemas.openxmlformats.org/officeDocument/2006/relationships/vmlDrawing" Target="../drawings/vmlDrawing17.vml"/><Relationship Id="rId25" Type="http://schemas.openxmlformats.org/officeDocument/2006/relationships/ctrlProp" Target="../ctrlProps/ctrlProp1016.xml"/><Relationship Id="rId46" Type="http://schemas.openxmlformats.org/officeDocument/2006/relationships/ctrlProp" Target="../ctrlProps/ctrlProp1037.xml"/><Relationship Id="rId67" Type="http://schemas.openxmlformats.org/officeDocument/2006/relationships/ctrlProp" Target="../ctrlProps/ctrlProp1058.xml"/><Relationship Id="rId116" Type="http://schemas.openxmlformats.org/officeDocument/2006/relationships/ctrlProp" Target="../ctrlProps/ctrlProp1107.xml"/><Relationship Id="rId137" Type="http://schemas.openxmlformats.org/officeDocument/2006/relationships/ctrlProp" Target="../ctrlProps/ctrlProp1128.xml"/><Relationship Id="rId20" Type="http://schemas.openxmlformats.org/officeDocument/2006/relationships/ctrlProp" Target="../ctrlProps/ctrlProp1011.xml"/><Relationship Id="rId41" Type="http://schemas.openxmlformats.org/officeDocument/2006/relationships/ctrlProp" Target="../ctrlProps/ctrlProp1032.xml"/><Relationship Id="rId62" Type="http://schemas.openxmlformats.org/officeDocument/2006/relationships/ctrlProp" Target="../ctrlProps/ctrlProp1053.xml"/><Relationship Id="rId83" Type="http://schemas.openxmlformats.org/officeDocument/2006/relationships/ctrlProp" Target="../ctrlProps/ctrlProp1074.xml"/><Relationship Id="rId88" Type="http://schemas.openxmlformats.org/officeDocument/2006/relationships/ctrlProp" Target="../ctrlProps/ctrlProp1079.xml"/><Relationship Id="rId111" Type="http://schemas.openxmlformats.org/officeDocument/2006/relationships/ctrlProp" Target="../ctrlProps/ctrlProp1102.xml"/><Relationship Id="rId132" Type="http://schemas.openxmlformats.org/officeDocument/2006/relationships/ctrlProp" Target="../ctrlProps/ctrlProp1123.xml"/><Relationship Id="rId15" Type="http://schemas.openxmlformats.org/officeDocument/2006/relationships/ctrlProp" Target="../ctrlProps/ctrlProp1006.xml"/><Relationship Id="rId36" Type="http://schemas.openxmlformats.org/officeDocument/2006/relationships/ctrlProp" Target="../ctrlProps/ctrlProp1027.xml"/><Relationship Id="rId57" Type="http://schemas.openxmlformats.org/officeDocument/2006/relationships/ctrlProp" Target="../ctrlProps/ctrlProp1048.xml"/><Relationship Id="rId106" Type="http://schemas.openxmlformats.org/officeDocument/2006/relationships/ctrlProp" Target="../ctrlProps/ctrlProp1097.xml"/><Relationship Id="rId127" Type="http://schemas.openxmlformats.org/officeDocument/2006/relationships/ctrlProp" Target="../ctrlProps/ctrlProp1118.xml"/><Relationship Id="rId10" Type="http://schemas.openxmlformats.org/officeDocument/2006/relationships/ctrlProp" Target="../ctrlProps/ctrlProp1001.xml"/><Relationship Id="rId31" Type="http://schemas.openxmlformats.org/officeDocument/2006/relationships/ctrlProp" Target="../ctrlProps/ctrlProp1022.xml"/><Relationship Id="rId52" Type="http://schemas.openxmlformats.org/officeDocument/2006/relationships/ctrlProp" Target="../ctrlProps/ctrlProp1043.xml"/><Relationship Id="rId73" Type="http://schemas.openxmlformats.org/officeDocument/2006/relationships/ctrlProp" Target="../ctrlProps/ctrlProp1064.xml"/><Relationship Id="rId78" Type="http://schemas.openxmlformats.org/officeDocument/2006/relationships/ctrlProp" Target="../ctrlProps/ctrlProp1069.xml"/><Relationship Id="rId94" Type="http://schemas.openxmlformats.org/officeDocument/2006/relationships/ctrlProp" Target="../ctrlProps/ctrlProp1085.xml"/><Relationship Id="rId99" Type="http://schemas.openxmlformats.org/officeDocument/2006/relationships/ctrlProp" Target="../ctrlProps/ctrlProp1090.xml"/><Relationship Id="rId101" Type="http://schemas.openxmlformats.org/officeDocument/2006/relationships/ctrlProp" Target="../ctrlProps/ctrlProp1092.xml"/><Relationship Id="rId122" Type="http://schemas.openxmlformats.org/officeDocument/2006/relationships/ctrlProp" Target="../ctrlProps/ctrlProp1113.xml"/><Relationship Id="rId143" Type="http://schemas.openxmlformats.org/officeDocument/2006/relationships/ctrlProp" Target="../ctrlProps/ctrlProp1134.xml"/><Relationship Id="rId148" Type="http://schemas.openxmlformats.org/officeDocument/2006/relationships/ctrlProp" Target="../ctrlProps/ctrlProp1139.xml"/><Relationship Id="rId4" Type="http://schemas.openxmlformats.org/officeDocument/2006/relationships/ctrlProp" Target="../ctrlProps/ctrlProp995.xml"/><Relationship Id="rId9" Type="http://schemas.openxmlformats.org/officeDocument/2006/relationships/ctrlProp" Target="../ctrlProps/ctrlProp1000.xml"/><Relationship Id="rId26" Type="http://schemas.openxmlformats.org/officeDocument/2006/relationships/ctrlProp" Target="../ctrlProps/ctrlProp1017.xml"/><Relationship Id="rId47" Type="http://schemas.openxmlformats.org/officeDocument/2006/relationships/ctrlProp" Target="../ctrlProps/ctrlProp1038.xml"/><Relationship Id="rId68" Type="http://schemas.openxmlformats.org/officeDocument/2006/relationships/ctrlProp" Target="../ctrlProps/ctrlProp1059.xml"/><Relationship Id="rId89" Type="http://schemas.openxmlformats.org/officeDocument/2006/relationships/ctrlProp" Target="../ctrlProps/ctrlProp1080.xml"/><Relationship Id="rId112" Type="http://schemas.openxmlformats.org/officeDocument/2006/relationships/ctrlProp" Target="../ctrlProps/ctrlProp1103.xml"/><Relationship Id="rId133" Type="http://schemas.openxmlformats.org/officeDocument/2006/relationships/ctrlProp" Target="../ctrlProps/ctrlProp1124.xml"/><Relationship Id="rId16" Type="http://schemas.openxmlformats.org/officeDocument/2006/relationships/ctrlProp" Target="../ctrlProps/ctrlProp1007.xml"/><Relationship Id="rId37" Type="http://schemas.openxmlformats.org/officeDocument/2006/relationships/ctrlProp" Target="../ctrlProps/ctrlProp1028.xml"/><Relationship Id="rId58" Type="http://schemas.openxmlformats.org/officeDocument/2006/relationships/ctrlProp" Target="../ctrlProps/ctrlProp1049.xml"/><Relationship Id="rId79" Type="http://schemas.openxmlformats.org/officeDocument/2006/relationships/ctrlProp" Target="../ctrlProps/ctrlProp1070.xml"/><Relationship Id="rId102" Type="http://schemas.openxmlformats.org/officeDocument/2006/relationships/ctrlProp" Target="../ctrlProps/ctrlProp1093.xml"/><Relationship Id="rId123" Type="http://schemas.openxmlformats.org/officeDocument/2006/relationships/ctrlProp" Target="../ctrlProps/ctrlProp1114.xml"/><Relationship Id="rId144" Type="http://schemas.openxmlformats.org/officeDocument/2006/relationships/ctrlProp" Target="../ctrlProps/ctrlProp1135.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6" Type="http://schemas.openxmlformats.org/officeDocument/2006/relationships/ctrlProp" Target="../ctrlProps/ctrlProp1161.xml"/><Relationship Id="rId21" Type="http://schemas.openxmlformats.org/officeDocument/2006/relationships/ctrlProp" Target="../ctrlProps/ctrlProp1156.xml"/><Relationship Id="rId34" Type="http://schemas.openxmlformats.org/officeDocument/2006/relationships/ctrlProp" Target="../ctrlProps/ctrlProp1169.xml"/><Relationship Id="rId42" Type="http://schemas.openxmlformats.org/officeDocument/2006/relationships/ctrlProp" Target="../ctrlProps/ctrlProp1177.xml"/><Relationship Id="rId47" Type="http://schemas.openxmlformats.org/officeDocument/2006/relationships/ctrlProp" Target="../ctrlProps/ctrlProp1182.xml"/><Relationship Id="rId50" Type="http://schemas.openxmlformats.org/officeDocument/2006/relationships/ctrlProp" Target="../ctrlProps/ctrlProp1185.xml"/><Relationship Id="rId55" Type="http://schemas.openxmlformats.org/officeDocument/2006/relationships/ctrlProp" Target="../ctrlProps/ctrlProp1190.xml"/><Relationship Id="rId63" Type="http://schemas.openxmlformats.org/officeDocument/2006/relationships/ctrlProp" Target="../ctrlProps/ctrlProp1198.xml"/><Relationship Id="rId7" Type="http://schemas.openxmlformats.org/officeDocument/2006/relationships/ctrlProp" Target="../ctrlProps/ctrlProp1142.xml"/><Relationship Id="rId2" Type="http://schemas.openxmlformats.org/officeDocument/2006/relationships/drawing" Target="../drawings/drawing11.xml"/><Relationship Id="rId16" Type="http://schemas.openxmlformats.org/officeDocument/2006/relationships/ctrlProp" Target="../ctrlProps/ctrlProp1151.xml"/><Relationship Id="rId29" Type="http://schemas.openxmlformats.org/officeDocument/2006/relationships/ctrlProp" Target="../ctrlProps/ctrlProp1164.xml"/><Relationship Id="rId11" Type="http://schemas.openxmlformats.org/officeDocument/2006/relationships/ctrlProp" Target="../ctrlProps/ctrlProp1146.xml"/><Relationship Id="rId24" Type="http://schemas.openxmlformats.org/officeDocument/2006/relationships/ctrlProp" Target="../ctrlProps/ctrlProp1159.xml"/><Relationship Id="rId32" Type="http://schemas.openxmlformats.org/officeDocument/2006/relationships/ctrlProp" Target="../ctrlProps/ctrlProp1167.xml"/><Relationship Id="rId37" Type="http://schemas.openxmlformats.org/officeDocument/2006/relationships/ctrlProp" Target="../ctrlProps/ctrlProp1172.xml"/><Relationship Id="rId40" Type="http://schemas.openxmlformats.org/officeDocument/2006/relationships/ctrlProp" Target="../ctrlProps/ctrlProp1175.xml"/><Relationship Id="rId45" Type="http://schemas.openxmlformats.org/officeDocument/2006/relationships/ctrlProp" Target="../ctrlProps/ctrlProp1180.xml"/><Relationship Id="rId53" Type="http://schemas.openxmlformats.org/officeDocument/2006/relationships/ctrlProp" Target="../ctrlProps/ctrlProp1188.xml"/><Relationship Id="rId58" Type="http://schemas.openxmlformats.org/officeDocument/2006/relationships/ctrlProp" Target="../ctrlProps/ctrlProp1193.xml"/><Relationship Id="rId66" Type="http://schemas.openxmlformats.org/officeDocument/2006/relationships/ctrlProp" Target="../ctrlProps/ctrlProp1201.xml"/><Relationship Id="rId5" Type="http://schemas.openxmlformats.org/officeDocument/2006/relationships/ctrlProp" Target="../ctrlProps/ctrlProp1140.xml"/><Relationship Id="rId61" Type="http://schemas.openxmlformats.org/officeDocument/2006/relationships/ctrlProp" Target="../ctrlProps/ctrlProp1196.xml"/><Relationship Id="rId19" Type="http://schemas.openxmlformats.org/officeDocument/2006/relationships/ctrlProp" Target="../ctrlProps/ctrlProp1154.xml"/><Relationship Id="rId14" Type="http://schemas.openxmlformats.org/officeDocument/2006/relationships/ctrlProp" Target="../ctrlProps/ctrlProp1149.xml"/><Relationship Id="rId22" Type="http://schemas.openxmlformats.org/officeDocument/2006/relationships/ctrlProp" Target="../ctrlProps/ctrlProp1157.xml"/><Relationship Id="rId27" Type="http://schemas.openxmlformats.org/officeDocument/2006/relationships/ctrlProp" Target="../ctrlProps/ctrlProp1162.xml"/><Relationship Id="rId30" Type="http://schemas.openxmlformats.org/officeDocument/2006/relationships/ctrlProp" Target="../ctrlProps/ctrlProp1165.xml"/><Relationship Id="rId35" Type="http://schemas.openxmlformats.org/officeDocument/2006/relationships/ctrlProp" Target="../ctrlProps/ctrlProp1170.xml"/><Relationship Id="rId43" Type="http://schemas.openxmlformats.org/officeDocument/2006/relationships/ctrlProp" Target="../ctrlProps/ctrlProp1178.xml"/><Relationship Id="rId48" Type="http://schemas.openxmlformats.org/officeDocument/2006/relationships/ctrlProp" Target="../ctrlProps/ctrlProp1183.xml"/><Relationship Id="rId56" Type="http://schemas.openxmlformats.org/officeDocument/2006/relationships/ctrlProp" Target="../ctrlProps/ctrlProp1191.xml"/><Relationship Id="rId64" Type="http://schemas.openxmlformats.org/officeDocument/2006/relationships/ctrlProp" Target="../ctrlProps/ctrlProp1199.xml"/><Relationship Id="rId8" Type="http://schemas.openxmlformats.org/officeDocument/2006/relationships/ctrlProp" Target="../ctrlProps/ctrlProp1143.xml"/><Relationship Id="rId51" Type="http://schemas.openxmlformats.org/officeDocument/2006/relationships/ctrlProp" Target="../ctrlProps/ctrlProp1186.xml"/><Relationship Id="rId3" Type="http://schemas.openxmlformats.org/officeDocument/2006/relationships/vmlDrawing" Target="../drawings/vmlDrawing19.vml"/><Relationship Id="rId12" Type="http://schemas.openxmlformats.org/officeDocument/2006/relationships/ctrlProp" Target="../ctrlProps/ctrlProp1147.xml"/><Relationship Id="rId17" Type="http://schemas.openxmlformats.org/officeDocument/2006/relationships/ctrlProp" Target="../ctrlProps/ctrlProp1152.xml"/><Relationship Id="rId25" Type="http://schemas.openxmlformats.org/officeDocument/2006/relationships/ctrlProp" Target="../ctrlProps/ctrlProp1160.xml"/><Relationship Id="rId33" Type="http://schemas.openxmlformats.org/officeDocument/2006/relationships/ctrlProp" Target="../ctrlProps/ctrlProp1168.xml"/><Relationship Id="rId38" Type="http://schemas.openxmlformats.org/officeDocument/2006/relationships/ctrlProp" Target="../ctrlProps/ctrlProp1173.xml"/><Relationship Id="rId46" Type="http://schemas.openxmlformats.org/officeDocument/2006/relationships/ctrlProp" Target="../ctrlProps/ctrlProp1181.xml"/><Relationship Id="rId59" Type="http://schemas.openxmlformats.org/officeDocument/2006/relationships/ctrlProp" Target="../ctrlProps/ctrlProp1194.xml"/><Relationship Id="rId20" Type="http://schemas.openxmlformats.org/officeDocument/2006/relationships/ctrlProp" Target="../ctrlProps/ctrlProp1155.xml"/><Relationship Id="rId41" Type="http://schemas.openxmlformats.org/officeDocument/2006/relationships/ctrlProp" Target="../ctrlProps/ctrlProp1176.xml"/><Relationship Id="rId54" Type="http://schemas.openxmlformats.org/officeDocument/2006/relationships/ctrlProp" Target="../ctrlProps/ctrlProp1189.xml"/><Relationship Id="rId62" Type="http://schemas.openxmlformats.org/officeDocument/2006/relationships/ctrlProp" Target="../ctrlProps/ctrlProp1197.xml"/><Relationship Id="rId1" Type="http://schemas.openxmlformats.org/officeDocument/2006/relationships/printerSettings" Target="../printerSettings/printerSettings15.bin"/><Relationship Id="rId6" Type="http://schemas.openxmlformats.org/officeDocument/2006/relationships/ctrlProp" Target="../ctrlProps/ctrlProp1141.xml"/><Relationship Id="rId15" Type="http://schemas.openxmlformats.org/officeDocument/2006/relationships/ctrlProp" Target="../ctrlProps/ctrlProp1150.xml"/><Relationship Id="rId23" Type="http://schemas.openxmlformats.org/officeDocument/2006/relationships/ctrlProp" Target="../ctrlProps/ctrlProp1158.xml"/><Relationship Id="rId28" Type="http://schemas.openxmlformats.org/officeDocument/2006/relationships/ctrlProp" Target="../ctrlProps/ctrlProp1163.xml"/><Relationship Id="rId36" Type="http://schemas.openxmlformats.org/officeDocument/2006/relationships/ctrlProp" Target="../ctrlProps/ctrlProp1171.xml"/><Relationship Id="rId49" Type="http://schemas.openxmlformats.org/officeDocument/2006/relationships/ctrlProp" Target="../ctrlProps/ctrlProp1184.xml"/><Relationship Id="rId57" Type="http://schemas.openxmlformats.org/officeDocument/2006/relationships/ctrlProp" Target="../ctrlProps/ctrlProp1192.xml"/><Relationship Id="rId10" Type="http://schemas.openxmlformats.org/officeDocument/2006/relationships/ctrlProp" Target="../ctrlProps/ctrlProp1145.xml"/><Relationship Id="rId31" Type="http://schemas.openxmlformats.org/officeDocument/2006/relationships/ctrlProp" Target="../ctrlProps/ctrlProp1166.xml"/><Relationship Id="rId44" Type="http://schemas.openxmlformats.org/officeDocument/2006/relationships/ctrlProp" Target="../ctrlProps/ctrlProp1179.xml"/><Relationship Id="rId52" Type="http://schemas.openxmlformats.org/officeDocument/2006/relationships/ctrlProp" Target="../ctrlProps/ctrlProp1187.xml"/><Relationship Id="rId60" Type="http://schemas.openxmlformats.org/officeDocument/2006/relationships/ctrlProp" Target="../ctrlProps/ctrlProp1195.xml"/><Relationship Id="rId65" Type="http://schemas.openxmlformats.org/officeDocument/2006/relationships/ctrlProp" Target="../ctrlProps/ctrlProp1200.xml"/><Relationship Id="rId4" Type="http://schemas.openxmlformats.org/officeDocument/2006/relationships/vmlDrawing" Target="../drawings/vmlDrawing20.vml"/><Relationship Id="rId9" Type="http://schemas.openxmlformats.org/officeDocument/2006/relationships/ctrlProp" Target="../ctrlProps/ctrlProp1144.xml"/><Relationship Id="rId13" Type="http://schemas.openxmlformats.org/officeDocument/2006/relationships/ctrlProp" Target="../ctrlProps/ctrlProp1148.xml"/><Relationship Id="rId18" Type="http://schemas.openxmlformats.org/officeDocument/2006/relationships/ctrlProp" Target="../ctrlProps/ctrlProp1153.xml"/><Relationship Id="rId39" Type="http://schemas.openxmlformats.org/officeDocument/2006/relationships/ctrlProp" Target="../ctrlProps/ctrlProp1174.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x14ac:dyDescent="0.25"/>
  <sheetData>
    <row r="2" spans="1:9" x14ac:dyDescent="0.25">
      <c r="A2" s="1">
        <v>0.125</v>
      </c>
      <c r="C2" s="1">
        <v>0.25</v>
      </c>
      <c r="D2" s="1">
        <v>0.125</v>
      </c>
      <c r="F2" t="s">
        <v>0</v>
      </c>
      <c r="I2" t="s">
        <v>1</v>
      </c>
    </row>
    <row r="3" spans="1:9" x14ac:dyDescent="0.25">
      <c r="A3" s="1">
        <v>0.25</v>
      </c>
      <c r="C3" s="1">
        <v>0.5</v>
      </c>
      <c r="D3" s="1">
        <v>0.25</v>
      </c>
      <c r="F3" t="s">
        <v>2</v>
      </c>
      <c r="I3" t="s">
        <v>3</v>
      </c>
    </row>
    <row r="4" spans="1:9" x14ac:dyDescent="0.25">
      <c r="A4" s="1">
        <v>0.375</v>
      </c>
      <c r="C4" s="1">
        <v>0.75</v>
      </c>
      <c r="D4" s="1">
        <v>0.375</v>
      </c>
      <c r="I4" t="s">
        <v>4</v>
      </c>
    </row>
    <row r="5" spans="1:9" x14ac:dyDescent="0.25">
      <c r="A5" s="1">
        <v>0.5</v>
      </c>
      <c r="C5" s="1">
        <v>1</v>
      </c>
      <c r="D5" s="1">
        <v>0.5</v>
      </c>
      <c r="I5" t="s">
        <v>5</v>
      </c>
    </row>
    <row r="6" spans="1:9" x14ac:dyDescent="0.25">
      <c r="A6" s="1">
        <v>0.625</v>
      </c>
      <c r="C6" s="1">
        <v>1.25</v>
      </c>
      <c r="D6" s="1">
        <v>0.625</v>
      </c>
    </row>
    <row r="7" spans="1:9" x14ac:dyDescent="0.25">
      <c r="A7" s="1">
        <v>0.75</v>
      </c>
      <c r="C7" s="1">
        <v>1.5</v>
      </c>
      <c r="D7" s="1">
        <v>0.75</v>
      </c>
    </row>
    <row r="8" spans="1:9" x14ac:dyDescent="0.25">
      <c r="A8" s="1">
        <v>0.875</v>
      </c>
      <c r="C8" s="1">
        <v>1.75</v>
      </c>
      <c r="D8" s="1">
        <v>0.875</v>
      </c>
    </row>
    <row r="9" spans="1:9" x14ac:dyDescent="0.25">
      <c r="A9" s="2">
        <v>1</v>
      </c>
      <c r="C9" s="1">
        <v>2</v>
      </c>
      <c r="D9" s="2">
        <v>1</v>
      </c>
    </row>
    <row r="10" spans="1:9" x14ac:dyDescent="0.25">
      <c r="A10" s="1">
        <v>1.125</v>
      </c>
      <c r="C10" s="1"/>
      <c r="D10" s="1">
        <v>1.125</v>
      </c>
    </row>
    <row r="11" spans="1:9" x14ac:dyDescent="0.25">
      <c r="A11" s="1">
        <v>1.25</v>
      </c>
      <c r="C11" s="1"/>
      <c r="D11" s="1">
        <v>1.25</v>
      </c>
    </row>
    <row r="12" spans="1:9" x14ac:dyDescent="0.25">
      <c r="A12" s="1">
        <v>1.375</v>
      </c>
      <c r="C12" s="1"/>
      <c r="D12" s="1">
        <v>1.375</v>
      </c>
    </row>
    <row r="13" spans="1:9" x14ac:dyDescent="0.25">
      <c r="A13" s="1">
        <v>1.5</v>
      </c>
      <c r="D13" s="1">
        <v>1.5</v>
      </c>
    </row>
    <row r="14" spans="1:9" x14ac:dyDescent="0.25">
      <c r="A14" s="1">
        <v>1.625</v>
      </c>
      <c r="D14" s="1">
        <v>1.625</v>
      </c>
    </row>
    <row r="15" spans="1:9" x14ac:dyDescent="0.25">
      <c r="A15" s="1">
        <v>1.75</v>
      </c>
      <c r="D15" s="1">
        <v>1.75</v>
      </c>
    </row>
    <row r="16" spans="1:9"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E30"/>
  <sheetViews>
    <sheetView showGridLines="0" showRowColHeaders="0" topLeftCell="C1" zoomScaleNormal="100" workbookViewId="0">
      <pane ySplit="6" topLeftCell="A7" activePane="bottomLeft" state="frozen"/>
      <selection activeCell="C7" sqref="C7"/>
      <selection pane="bottomLeft" activeCell="D7" sqref="D7"/>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89" t="s">
        <v>363</v>
      </c>
      <c r="D1" s="790"/>
      <c r="E1" s="790"/>
      <c r="F1" s="790"/>
      <c r="G1" s="790"/>
      <c r="H1" s="790"/>
      <c r="I1" s="790"/>
      <c r="J1" s="790"/>
      <c r="K1" s="790"/>
      <c r="L1" s="790"/>
      <c r="M1" s="790"/>
      <c r="N1" s="790"/>
      <c r="O1" s="790"/>
      <c r="P1" s="790"/>
      <c r="Q1" s="790"/>
      <c r="R1" s="790"/>
      <c r="S1" s="283"/>
      <c r="T1" s="876" t="s">
        <v>282</v>
      </c>
      <c r="U1" s="876"/>
      <c r="V1" s="876"/>
      <c r="W1" s="876"/>
      <c r="X1" s="876"/>
      <c r="Y1" s="876"/>
      <c r="Z1" s="876"/>
      <c r="AA1" s="283"/>
      <c r="AB1" s="790" t="s">
        <v>364</v>
      </c>
      <c r="AC1" s="790"/>
      <c r="AD1" s="790"/>
      <c r="AE1" s="790"/>
      <c r="AF1" s="790"/>
      <c r="AG1" s="790"/>
      <c r="AH1" s="790"/>
      <c r="AI1" s="790"/>
      <c r="AJ1" s="790"/>
      <c r="AK1" s="790"/>
      <c r="AL1" s="790"/>
      <c r="AM1" s="790"/>
      <c r="AN1" s="790"/>
      <c r="AO1" s="790"/>
      <c r="AP1" s="790"/>
      <c r="AQ1" s="790"/>
      <c r="AR1" s="790"/>
      <c r="AS1" s="790"/>
      <c r="AT1" s="790"/>
      <c r="AU1" s="790"/>
      <c r="AV1" s="790"/>
      <c r="AW1" s="790"/>
      <c r="AX1" s="790"/>
      <c r="AY1" s="790"/>
      <c r="AZ1" s="790"/>
      <c r="BA1" s="790"/>
      <c r="BB1" s="790"/>
      <c r="BC1" s="791"/>
    </row>
    <row r="2" spans="1:57" ht="69.75" customHeight="1" thickBot="1" x14ac:dyDescent="0.3">
      <c r="D2" s="887" t="s">
        <v>284</v>
      </c>
      <c r="E2" s="887"/>
      <c r="F2" s="887"/>
      <c r="G2" s="887"/>
      <c r="H2" s="887"/>
      <c r="I2" s="887"/>
      <c r="J2" s="887"/>
      <c r="K2" s="887"/>
      <c r="L2" s="887"/>
      <c r="M2" s="887"/>
      <c r="N2" s="887"/>
      <c r="O2" s="887"/>
      <c r="P2" s="887"/>
      <c r="Q2" s="887"/>
      <c r="R2" s="887"/>
      <c r="S2" s="426"/>
      <c r="T2" s="878" t="s">
        <v>249</v>
      </c>
      <c r="U2" s="878"/>
      <c r="V2" s="878"/>
      <c r="Y2" s="891" t="s">
        <v>285</v>
      </c>
      <c r="Z2" s="891"/>
      <c r="AB2" s="974" t="s">
        <v>365</v>
      </c>
      <c r="AC2" s="975"/>
      <c r="AD2" s="975"/>
      <c r="AE2" s="975"/>
      <c r="AF2" s="975"/>
      <c r="AG2" s="975"/>
      <c r="AH2" s="975"/>
      <c r="AI2" s="975"/>
      <c r="AJ2" s="975"/>
      <c r="AK2" s="975"/>
      <c r="AL2" s="975"/>
      <c r="AM2" s="975"/>
      <c r="AN2" s="975"/>
      <c r="AO2" s="975"/>
      <c r="AP2" s="975"/>
      <c r="AQ2" s="975"/>
      <c r="AR2" s="975"/>
      <c r="AS2" s="975"/>
      <c r="AT2" s="975"/>
      <c r="AU2" s="975"/>
      <c r="AV2" s="975"/>
      <c r="AW2" s="975"/>
      <c r="AX2" s="422"/>
      <c r="AY2" s="422"/>
      <c r="AZ2" s="976" t="s">
        <v>287</v>
      </c>
      <c r="BA2" s="977"/>
      <c r="BB2" s="977"/>
      <c r="BC2" s="977"/>
      <c r="BD2" s="977"/>
    </row>
    <row r="3" spans="1:57" ht="24" customHeight="1" thickBot="1" x14ac:dyDescent="0.35">
      <c r="C3" s="836" t="s">
        <v>366</v>
      </c>
      <c r="D3" s="837"/>
      <c r="E3" s="837"/>
      <c r="F3" s="837"/>
      <c r="G3" s="837"/>
      <c r="H3" s="837"/>
      <c r="I3" s="837"/>
      <c r="J3" s="837"/>
      <c r="K3" s="837"/>
      <c r="L3" s="837"/>
      <c r="M3" s="837"/>
      <c r="N3" s="837"/>
      <c r="O3" s="837"/>
      <c r="P3" s="837"/>
      <c r="Q3" s="837"/>
      <c r="R3" s="837"/>
      <c r="S3" s="837"/>
      <c r="T3" s="837"/>
      <c r="U3" s="837"/>
      <c r="V3" s="837"/>
      <c r="W3" s="837"/>
      <c r="X3" s="837"/>
      <c r="Y3" s="837"/>
      <c r="Z3" s="838"/>
      <c r="AB3" s="882" t="s">
        <v>367</v>
      </c>
      <c r="AC3" s="883"/>
      <c r="AD3" s="883"/>
      <c r="AE3" s="883"/>
      <c r="AF3" s="883"/>
      <c r="AG3" s="883"/>
      <c r="AH3" s="883"/>
      <c r="AI3" s="883"/>
      <c r="AJ3" s="883"/>
      <c r="AK3" s="883"/>
      <c r="AL3" s="883"/>
      <c r="AM3" s="883"/>
      <c r="AN3" s="883"/>
      <c r="AO3" s="401"/>
      <c r="AP3" s="401"/>
      <c r="AQ3" s="401"/>
      <c r="AR3" s="401" t="b">
        <v>0</v>
      </c>
      <c r="AS3" s="401"/>
      <c r="AT3" s="401"/>
      <c r="AU3" s="401"/>
      <c r="AV3" s="401"/>
      <c r="AW3" s="401"/>
      <c r="AX3" s="401"/>
      <c r="AY3" s="401"/>
      <c r="AZ3" s="401"/>
      <c r="BA3" s="401"/>
      <c r="BB3" s="401"/>
      <c r="BC3" s="402"/>
    </row>
    <row r="4" spans="1:57" ht="60.75" customHeight="1" thickBot="1" x14ac:dyDescent="0.3">
      <c r="C4" s="830" t="s">
        <v>290</v>
      </c>
      <c r="D4" s="978"/>
      <c r="E4" s="860" t="s">
        <v>291</v>
      </c>
      <c r="F4" s="861"/>
      <c r="G4" s="739" t="s">
        <v>292</v>
      </c>
      <c r="H4" s="855"/>
      <c r="I4" s="855"/>
      <c r="J4" s="856"/>
      <c r="K4" s="839" t="s">
        <v>293</v>
      </c>
      <c r="L4" s="840"/>
      <c r="M4" s="841"/>
      <c r="N4" s="850" t="s">
        <v>294</v>
      </c>
      <c r="O4" s="851"/>
      <c r="P4" s="852"/>
      <c r="Q4" s="888" t="s">
        <v>295</v>
      </c>
      <c r="R4" s="889"/>
      <c r="S4" s="879" t="s">
        <v>368</v>
      </c>
      <c r="T4" s="880"/>
      <c r="U4" s="880"/>
      <c r="V4" s="880"/>
      <c r="W4" s="880"/>
      <c r="X4" s="880"/>
      <c r="Y4" s="880"/>
      <c r="Z4" s="881"/>
      <c r="AB4" s="884" t="s">
        <v>369</v>
      </c>
      <c r="AC4" s="885"/>
      <c r="AD4" s="885"/>
      <c r="AE4" s="885"/>
      <c r="AF4" s="885"/>
      <c r="AG4" s="885"/>
      <c r="AH4" s="885"/>
      <c r="AI4" s="885"/>
      <c r="AJ4" s="885"/>
      <c r="AK4" s="885"/>
      <c r="AL4" s="885"/>
      <c r="AM4" s="885"/>
      <c r="AN4" s="885"/>
      <c r="AO4" s="885"/>
      <c r="AP4" s="885"/>
      <c r="AQ4" s="885"/>
      <c r="AR4" s="885"/>
      <c r="AS4" s="885"/>
      <c r="AT4" s="885"/>
      <c r="AU4" s="885"/>
      <c r="AV4" s="885"/>
      <c r="AW4" s="885"/>
      <c r="AX4" s="885"/>
      <c r="AY4" s="885"/>
      <c r="AZ4" s="885"/>
      <c r="BA4" s="885"/>
      <c r="BB4" s="885"/>
      <c r="BC4" s="886"/>
      <c r="BD4" s="66" t="s">
        <v>269</v>
      </c>
      <c r="BE4" s="66" t="s">
        <v>270</v>
      </c>
    </row>
    <row r="5" spans="1:57" ht="34.5" customHeight="1" x14ac:dyDescent="0.25">
      <c r="C5" s="979"/>
      <c r="D5" s="980"/>
      <c r="E5" s="862" t="s">
        <v>298</v>
      </c>
      <c r="F5" s="867" t="s">
        <v>299</v>
      </c>
      <c r="G5" s="846" t="s">
        <v>300</v>
      </c>
      <c r="H5" s="869" t="s">
        <v>301</v>
      </c>
      <c r="I5" s="871" t="s">
        <v>370</v>
      </c>
      <c r="J5" s="848" t="s">
        <v>303</v>
      </c>
      <c r="K5" s="703" t="s">
        <v>304</v>
      </c>
      <c r="L5" s="819" t="s">
        <v>305</v>
      </c>
      <c r="M5" s="709" t="s">
        <v>306</v>
      </c>
      <c r="N5" s="678" t="s">
        <v>307</v>
      </c>
      <c r="O5" s="819" t="s">
        <v>308</v>
      </c>
      <c r="P5" s="853" t="s">
        <v>309</v>
      </c>
      <c r="Q5" s="893" t="s">
        <v>310</v>
      </c>
      <c r="R5" s="867" t="s">
        <v>311</v>
      </c>
      <c r="S5" s="814" t="s">
        <v>312</v>
      </c>
      <c r="T5" s="815"/>
      <c r="U5" s="815"/>
      <c r="V5" s="815"/>
      <c r="W5" s="66"/>
      <c r="X5" s="66" t="b">
        <v>0</v>
      </c>
      <c r="Y5" s="78"/>
      <c r="Z5" s="864" t="str">
        <f>IF(AND(X5=FALSE,X6=FALSE,X7=FALSE,X8=FALSE),"",IF(AND(X5=TRUE,X6=TRUE),"Yes",IF(AND(X5=TRUE,X7=TRUE),"Yes",IF(AND(X6=TRUE,X7=TRUE),"Yes",IF(AND(X5=TRUE,X8=TRUE),"Yes",IF(AND(X7=TRUE,X8=TRUE),"Yes","No"))))))</f>
        <v/>
      </c>
      <c r="AB5" s="877" t="s">
        <v>371</v>
      </c>
      <c r="AC5" s="398"/>
      <c r="AD5" s="398"/>
      <c r="AE5" s="892" t="s">
        <v>251</v>
      </c>
      <c r="AF5" s="399"/>
      <c r="AG5" s="399"/>
      <c r="AH5" s="818" t="s">
        <v>372</v>
      </c>
      <c r="AI5" s="623"/>
      <c r="AJ5" s="623"/>
      <c r="AK5" s="818" t="s">
        <v>251</v>
      </c>
      <c r="AL5" s="399"/>
      <c r="AM5" s="399"/>
      <c r="AN5" s="859" t="s">
        <v>373</v>
      </c>
      <c r="AO5" s="626"/>
      <c r="AP5" s="626"/>
      <c r="AQ5" s="859" t="s">
        <v>251</v>
      </c>
      <c r="AR5" s="399"/>
      <c r="AS5" s="399"/>
      <c r="AT5" s="857" t="s">
        <v>374</v>
      </c>
      <c r="AU5" s="625"/>
      <c r="AV5" s="625"/>
      <c r="AW5" s="857" t="s">
        <v>251</v>
      </c>
      <c r="AX5" s="399"/>
      <c r="AY5" s="399"/>
      <c r="AZ5" s="960" t="s">
        <v>375</v>
      </c>
      <c r="BA5" s="627"/>
      <c r="BB5" s="400"/>
      <c r="BC5" s="895" t="s">
        <v>251</v>
      </c>
      <c r="BD5" s="858">
        <v>1</v>
      </c>
      <c r="BE5" s="858">
        <f>INDEX(Cups,BD5)</f>
        <v>0</v>
      </c>
    </row>
    <row r="6" spans="1:57" ht="44.25" customHeight="1" thickBot="1" x14ac:dyDescent="0.3">
      <c r="C6" s="981"/>
      <c r="D6" s="982"/>
      <c r="E6" s="863"/>
      <c r="F6" s="868"/>
      <c r="G6" s="847"/>
      <c r="H6" s="870"/>
      <c r="I6" s="872"/>
      <c r="J6" s="849"/>
      <c r="K6" s="704"/>
      <c r="L6" s="820"/>
      <c r="M6" s="710"/>
      <c r="N6" s="890"/>
      <c r="O6" s="820"/>
      <c r="P6" s="854"/>
      <c r="Q6" s="894"/>
      <c r="R6" s="868"/>
      <c r="S6" s="814" t="s">
        <v>318</v>
      </c>
      <c r="T6" s="815"/>
      <c r="U6" s="815"/>
      <c r="V6" s="815"/>
      <c r="W6" s="66"/>
      <c r="X6" s="66" t="b">
        <v>0</v>
      </c>
      <c r="Y6" s="78"/>
      <c r="Z6" s="865"/>
      <c r="AB6" s="797"/>
      <c r="AC6" s="308" t="s">
        <v>256</v>
      </c>
      <c r="AD6" s="308"/>
      <c r="AE6" s="780"/>
      <c r="AF6" s="252" t="s">
        <v>257</v>
      </c>
      <c r="AG6" s="252" t="s">
        <v>258</v>
      </c>
      <c r="AH6" s="782"/>
      <c r="AI6" s="621" t="s">
        <v>259</v>
      </c>
      <c r="AJ6" s="621"/>
      <c r="AK6" s="782"/>
      <c r="AL6" s="252" t="s">
        <v>260</v>
      </c>
      <c r="AM6" s="252" t="s">
        <v>261</v>
      </c>
      <c r="AN6" s="769"/>
      <c r="AO6" s="615" t="s">
        <v>262</v>
      </c>
      <c r="AP6" s="615"/>
      <c r="AQ6" s="769"/>
      <c r="AR6" s="252" t="s">
        <v>263</v>
      </c>
      <c r="AS6" s="252" t="s">
        <v>264</v>
      </c>
      <c r="AT6" s="771"/>
      <c r="AU6" s="617" t="s">
        <v>265</v>
      </c>
      <c r="AV6" s="617"/>
      <c r="AW6" s="771"/>
      <c r="AX6" s="252" t="s">
        <v>266</v>
      </c>
      <c r="AY6" s="252" t="s">
        <v>267</v>
      </c>
      <c r="AZ6" s="773"/>
      <c r="BA6" s="619" t="s">
        <v>268</v>
      </c>
      <c r="BB6" s="253"/>
      <c r="BC6" s="775"/>
      <c r="BD6" s="858"/>
      <c r="BE6" s="858"/>
    </row>
    <row r="7" spans="1:57" ht="34.5" customHeight="1" x14ac:dyDescent="0.25">
      <c r="A7" s="427">
        <v>1</v>
      </c>
      <c r="B7" s="427">
        <f>INDEX(meals,A7)</f>
        <v>0</v>
      </c>
      <c r="C7" s="433">
        <v>1</v>
      </c>
      <c r="D7" s="77"/>
      <c r="E7" s="172" t="str">
        <f>IF(B7=0,"",FLOOR(VLOOKUP(A7,'All Meals'!$A$12:$V$61,4),0.25))</f>
        <v/>
      </c>
      <c r="F7" s="173" t="str">
        <f>IF(B7=0,"",IF(E7="","No",IF(E7&gt;=2,"Yes","No")))</f>
        <v/>
      </c>
      <c r="G7" s="172" t="str">
        <f>IF(B7=0,"",FLOOR(VLOOKUP(A7,'All Meals'!$A$12:$V$61,5),0.25))</f>
        <v/>
      </c>
      <c r="H7" s="174" t="str">
        <f>IF(B7=0,"",IF(G7="","No",IF(G7&gt;=2,"Yes","No")))</f>
        <v/>
      </c>
      <c r="I7" s="247" t="str">
        <f>IF(B7=0,"",FLOOR(VLOOKUP(A7,'All Meals'!$A$12:$V$61,6),0.25))</f>
        <v/>
      </c>
      <c r="J7" s="247" t="str">
        <f>IF(B7=0,"",FLOOR(VLOOKUP(A7,'All Meals'!$A$12:$V$61,7),0.25))</f>
        <v/>
      </c>
      <c r="K7" s="95" t="str">
        <f>IF(B7=0, "",VLOOKUP(A7,'All Meals'!$A$12:$V$61,10))</f>
        <v/>
      </c>
      <c r="L7" s="96" t="str">
        <f>IF(B7=0,"",IF(K7="","No",IF(K7&gt;=1,"Yes","No")))</f>
        <v/>
      </c>
      <c r="M7" s="333" t="str">
        <f>IF(B7=0, "",VLOOKUP(A7,'All Meals'!$A$12:$V$61,13))</f>
        <v/>
      </c>
      <c r="N7" s="95" t="str">
        <f>IF(B7=0, "",VLOOKUP(A7,'All Meals'!$A$12:$V$61,16))</f>
        <v/>
      </c>
      <c r="O7" s="417" t="str">
        <f>IF(B7=0,"",IF(N7="","No",IF(N7&gt;=1,"Yes","No")))</f>
        <v/>
      </c>
      <c r="P7" s="418" t="str">
        <f>IF(B7=0, "",VLOOKUP(A7,'All Meals'!$A$12:$V$61,19))</f>
        <v/>
      </c>
      <c r="Q7" s="95" t="str">
        <f>IF(B7=0, "",VLOOKUP(A7,'All Meals'!$A$12:$V$61,20))</f>
        <v/>
      </c>
      <c r="R7" s="173" t="str">
        <f t="shared" ref="R7:R26" si="0">IF(B7=0,"",IF(Q7="","No",IF(Q7&gt;=1,"Yes","No")))</f>
        <v/>
      </c>
      <c r="S7" s="814" t="s">
        <v>319</v>
      </c>
      <c r="T7" s="815"/>
      <c r="U7" s="815"/>
      <c r="V7" s="815"/>
      <c r="W7" s="66"/>
      <c r="X7" s="66" t="b">
        <v>0</v>
      </c>
      <c r="Y7" s="78"/>
      <c r="Z7" s="865"/>
      <c r="AB7" s="821" t="s">
        <v>376</v>
      </c>
      <c r="AC7" s="828"/>
      <c r="AD7" s="828"/>
      <c r="AE7" s="826"/>
      <c r="AF7" s="823">
        <v>1</v>
      </c>
      <c r="AG7" s="825">
        <f>INDEX(Cups,AF7)</f>
        <v>0</v>
      </c>
      <c r="AH7" s="942" t="s">
        <v>377</v>
      </c>
      <c r="AI7" s="944"/>
      <c r="AJ7" s="944"/>
      <c r="AK7" s="942"/>
      <c r="AL7" s="823">
        <v>1</v>
      </c>
      <c r="AM7" s="825">
        <f>INDEX(Cups,AL7)</f>
        <v>0</v>
      </c>
      <c r="AN7" s="816" t="s">
        <v>378</v>
      </c>
      <c r="AO7" s="972"/>
      <c r="AP7" s="972"/>
      <c r="AQ7" s="816"/>
      <c r="AR7" s="823">
        <v>1</v>
      </c>
      <c r="AS7" s="825">
        <f>INDEX(Cups,AR7)</f>
        <v>0</v>
      </c>
      <c r="AT7" s="968" t="s">
        <v>379</v>
      </c>
      <c r="AU7" s="958"/>
      <c r="AV7" s="958"/>
      <c r="AW7" s="958"/>
      <c r="AX7" s="823">
        <v>1</v>
      </c>
      <c r="AY7" s="825">
        <f>INDEX(Cups,AX7)</f>
        <v>0</v>
      </c>
      <c r="AZ7" s="970" t="s">
        <v>380</v>
      </c>
      <c r="BA7" s="964"/>
      <c r="BB7" s="964"/>
      <c r="BC7" s="966"/>
    </row>
    <row r="8" spans="1:57" ht="33.75" customHeight="1" thickBot="1" x14ac:dyDescent="0.3">
      <c r="A8" s="427">
        <v>1</v>
      </c>
      <c r="B8" s="427">
        <f>INDEX(meals,A8)</f>
        <v>0</v>
      </c>
      <c r="C8" s="434">
        <v>2</v>
      </c>
      <c r="D8" s="59"/>
      <c r="E8" s="172" t="str">
        <f>IF(B8=0,"",FLOOR(VLOOKUP(A8,'All Meals'!$A$12:$V$61,4),0.25))</f>
        <v/>
      </c>
      <c r="F8" s="246" t="str">
        <f t="shared" ref="F8:F26" si="1">IF(B8=0,"",IF(E8="","No",IF(E8&gt;=2,"Yes","No")))</f>
        <v/>
      </c>
      <c r="G8" s="172" t="str">
        <f>IF(B8=0,"",FLOOR(VLOOKUP(A8,'All Meals'!$A$12:$V$61,5),0.25))</f>
        <v/>
      </c>
      <c r="H8" s="174" t="str">
        <f t="shared" ref="H8:H26" si="2">IF(B8=0,"",IF(G8="","No",IF(G8&gt;=2,"Yes","No")))</f>
        <v/>
      </c>
      <c r="I8" s="247" t="str">
        <f>IF(B8=0,"",FLOOR(VLOOKUP(A8,'All Meals'!$A$12:$V$61,6),0.25))</f>
        <v/>
      </c>
      <c r="J8" s="247" t="str">
        <f>IF(B8=0,"",FLOOR(VLOOKUP(A8,'All Meals'!$A$12:$V$61,7),0.25))</f>
        <v/>
      </c>
      <c r="K8" s="95" t="str">
        <f>IF(B8=0, "",VLOOKUP(A8,'All Meals'!$A$12:$V$61,10))</f>
        <v/>
      </c>
      <c r="L8" s="96" t="str">
        <f t="shared" ref="L8:L26" si="3">IF(B8=0,"",IF(K8="","No",IF(K8&gt;=1,"Yes","No")))</f>
        <v/>
      </c>
      <c r="M8" s="333" t="str">
        <f>IF(B8=0, "",VLOOKUP(A8,'All Meals'!$A$12:$V$61,13))</f>
        <v/>
      </c>
      <c r="N8" s="95" t="str">
        <f>IF(B8=0, "",VLOOKUP(A8,'All Meals'!$A$12:$V$61,16))</f>
        <v/>
      </c>
      <c r="O8" s="417" t="str">
        <f t="shared" ref="O8:O26" si="4">IF(B8=0,"",IF(N8="","No",IF(N8&gt;=1,"Yes","No")))</f>
        <v/>
      </c>
      <c r="P8" s="418" t="str">
        <f>IF(B8=0, "",VLOOKUP(A8,'All Meals'!$A$12:$V$61,19))</f>
        <v/>
      </c>
      <c r="Q8" s="95" t="str">
        <f>IF(B8=0, "",VLOOKUP(A8,'All Meals'!$A$12:$V$61,20))</f>
        <v/>
      </c>
      <c r="R8" s="173" t="str">
        <f t="shared" si="0"/>
        <v/>
      </c>
      <c r="S8" s="814" t="s">
        <v>325</v>
      </c>
      <c r="T8" s="815"/>
      <c r="U8" s="815"/>
      <c r="V8" s="815"/>
      <c r="W8" s="66"/>
      <c r="X8" s="66" t="b">
        <v>0</v>
      </c>
      <c r="Y8" s="78"/>
      <c r="Z8" s="866"/>
      <c r="AB8" s="822"/>
      <c r="AC8" s="829"/>
      <c r="AD8" s="829"/>
      <c r="AE8" s="827"/>
      <c r="AF8" s="824"/>
      <c r="AG8" s="824"/>
      <c r="AH8" s="943"/>
      <c r="AI8" s="945"/>
      <c r="AJ8" s="945"/>
      <c r="AK8" s="943"/>
      <c r="AL8" s="824"/>
      <c r="AM8" s="824"/>
      <c r="AN8" s="817"/>
      <c r="AO8" s="973"/>
      <c r="AP8" s="973"/>
      <c r="AQ8" s="817"/>
      <c r="AR8" s="824"/>
      <c r="AS8" s="824"/>
      <c r="AT8" s="969"/>
      <c r="AU8" s="959"/>
      <c r="AV8" s="959"/>
      <c r="AW8" s="959"/>
      <c r="AX8" s="824"/>
      <c r="AY8" s="824"/>
      <c r="AZ8" s="971"/>
      <c r="BA8" s="965"/>
      <c r="BB8" s="965"/>
      <c r="BC8" s="967"/>
    </row>
    <row r="9" spans="1:57" ht="33.75" customHeight="1" thickBot="1" x14ac:dyDescent="0.3">
      <c r="A9" s="427">
        <v>1</v>
      </c>
      <c r="B9" s="427">
        <f>INDEX(meals,A9)</f>
        <v>0</v>
      </c>
      <c r="C9" s="434">
        <v>3</v>
      </c>
      <c r="D9" s="59"/>
      <c r="E9" s="172" t="str">
        <f>IF(B9=0,"",FLOOR(VLOOKUP(A9,'All Meals'!$A$12:$V$61,4),0.25))</f>
        <v/>
      </c>
      <c r="F9" s="246" t="str">
        <f t="shared" si="1"/>
        <v/>
      </c>
      <c r="G9" s="172" t="str">
        <f>IF(B9=0,"",FLOOR(VLOOKUP(A9,'All Meals'!$A$12:$V$61,5),0.25))</f>
        <v/>
      </c>
      <c r="H9" s="174" t="str">
        <f t="shared" si="2"/>
        <v/>
      </c>
      <c r="I9" s="247" t="str">
        <f>IF(B9=0,"",FLOOR(VLOOKUP(A9,'All Meals'!$A$12:$V$61,6),0.25))</f>
        <v/>
      </c>
      <c r="J9" s="247" t="str">
        <f>IF(B9=0,"",FLOOR(VLOOKUP(A9,'All Meals'!$A$12:$V$61,7),0.25))</f>
        <v/>
      </c>
      <c r="K9" s="95" t="str">
        <f>IF(B9=0, "",VLOOKUP(A9,'All Meals'!$A$12:$V$61,10))</f>
        <v/>
      </c>
      <c r="L9" s="96" t="str">
        <f t="shared" si="3"/>
        <v/>
      </c>
      <c r="M9" s="333" t="str">
        <f>IF(B9=0, "",VLOOKUP(A9,'All Meals'!$A$12:$V$61,13))</f>
        <v/>
      </c>
      <c r="N9" s="95" t="str">
        <f>IF(B9=0, "",VLOOKUP(A9,'All Meals'!$A$12:$V$61,16))</f>
        <v/>
      </c>
      <c r="O9" s="417" t="str">
        <f t="shared" si="4"/>
        <v/>
      </c>
      <c r="P9" s="418" t="str">
        <f>IF(B9=0, "",VLOOKUP(A9,'All Meals'!$A$12:$V$61,19))</f>
        <v/>
      </c>
      <c r="Q9" s="95" t="str">
        <f>IF(B9=0, "",VLOOKUP(A9,'All Meals'!$A$12:$V$61,20))</f>
        <v/>
      </c>
      <c r="R9" s="173" t="str">
        <f t="shared" si="0"/>
        <v/>
      </c>
      <c r="S9" s="935" t="s">
        <v>326</v>
      </c>
      <c r="T9" s="936"/>
      <c r="U9" s="936"/>
      <c r="V9" s="936"/>
      <c r="W9" s="93"/>
      <c r="X9" s="93" t="b">
        <v>0</v>
      </c>
      <c r="Y9" s="79"/>
      <c r="Z9" s="94" t="str">
        <f>IF(X9=TRUE,"No","")</f>
        <v/>
      </c>
      <c r="AB9" s="920" t="str">
        <f>IF(OR(COUNTIF(AC10:AC19, 12)&gt;0, COUNTIF(AC10:AC19,2)&gt;0, COUNTIF(AC10:AC19,4)&gt;0, COUNTIF(AC10:AC19,10)&gt;0, COUNTIF(AC10:AC19,15)&gt;0, COUNTIF(AC10:AC19,17)&gt;0,), "Remember to enter CREDITABLE amounts of leafy greens!", "")</f>
        <v/>
      </c>
      <c r="AC9" s="921"/>
      <c r="AD9" s="921"/>
      <c r="AE9" s="922"/>
      <c r="AF9" s="624"/>
      <c r="AG9" s="624"/>
      <c r="AH9" s="939" t="str">
        <f>IF(COUNTIF(AI10:AI19,10)&gt;0,"Remember to enter the CREDITABLE amount of tomato paste!","")</f>
        <v/>
      </c>
      <c r="AI9" s="940"/>
      <c r="AJ9" s="940"/>
      <c r="AK9" s="941"/>
      <c r="AL9" s="624"/>
      <c r="AM9" s="624"/>
      <c r="AN9" s="805" t="str">
        <f>IF(SUM(AO10:AO19)&gt;10, "If crediting as a vegetable do not also credit as a meat/meat alternate", "")</f>
        <v/>
      </c>
      <c r="AO9" s="806"/>
      <c r="AP9" s="806"/>
      <c r="AQ9" s="807"/>
      <c r="AR9" s="282"/>
      <c r="AS9" s="282"/>
      <c r="AT9" s="955"/>
      <c r="AU9" s="956"/>
      <c r="AV9" s="956"/>
      <c r="AW9" s="957"/>
      <c r="AX9" s="282"/>
      <c r="AY9" s="282"/>
      <c r="AZ9" s="961"/>
      <c r="BA9" s="962"/>
      <c r="BB9" s="962"/>
      <c r="BC9" s="963"/>
    </row>
    <row r="10" spans="1:57" ht="33.75" customHeight="1" thickBot="1" x14ac:dyDescent="0.3">
      <c r="A10" s="427">
        <v>1</v>
      </c>
      <c r="B10" s="427">
        <f t="shared" ref="B10:B26" si="5">INDEX(meals,A10)</f>
        <v>0</v>
      </c>
      <c r="C10" s="434">
        <v>4</v>
      </c>
      <c r="D10" s="59"/>
      <c r="E10" s="172" t="str">
        <f>IF(B10=0,"",FLOOR(VLOOKUP(A10,'All Meals'!$A$12:$V$61,4),0.25))</f>
        <v/>
      </c>
      <c r="F10" s="246" t="str">
        <f t="shared" si="1"/>
        <v/>
      </c>
      <c r="G10" s="172" t="str">
        <f>IF(B10=0,"",FLOOR(VLOOKUP(A10,'All Meals'!$A$12:$V$61,5),0.25))</f>
        <v/>
      </c>
      <c r="H10" s="174" t="str">
        <f t="shared" si="2"/>
        <v/>
      </c>
      <c r="I10" s="247" t="str">
        <f>IF(B10=0,"",FLOOR(VLOOKUP(A10,'All Meals'!$A$12:$V$61,6),0.25))</f>
        <v/>
      </c>
      <c r="J10" s="247" t="str">
        <f>IF(B10=0,"",FLOOR(VLOOKUP(A10,'All Meals'!$A$12:$V$61,7),0.25))</f>
        <v/>
      </c>
      <c r="K10" s="95" t="str">
        <f>IF(B10=0, "",VLOOKUP(A10,'All Meals'!$A$12:$V$61,10))</f>
        <v/>
      </c>
      <c r="L10" s="96" t="str">
        <f t="shared" si="3"/>
        <v/>
      </c>
      <c r="M10" s="333" t="str">
        <f>IF(B10=0, "",VLOOKUP(A10,'All Meals'!$A$12:$V$61,13))</f>
        <v/>
      </c>
      <c r="N10" s="95" t="str">
        <f>IF(B10=0, "",VLOOKUP(A10,'All Meals'!$A$12:$V$61,16))</f>
        <v/>
      </c>
      <c r="O10" s="417" t="str">
        <f t="shared" si="4"/>
        <v/>
      </c>
      <c r="P10" s="418" t="str">
        <f>IF(B10=0, "",VLOOKUP(A10,'All Meals'!$A$12:$V$61,19))</f>
        <v/>
      </c>
      <c r="Q10" s="95" t="str">
        <f>IF(B10=0, "",VLOOKUP(A10,'All Meals'!$A$12:$V$61,20))</f>
        <v/>
      </c>
      <c r="R10" s="173" t="str">
        <f t="shared" si="0"/>
        <v/>
      </c>
      <c r="S10" s="309"/>
      <c r="T10" s="154"/>
      <c r="U10" s="154"/>
      <c r="V10" s="154"/>
      <c r="W10" s="66"/>
      <c r="X10" s="66"/>
      <c r="AB10" s="206"/>
      <c r="AC10" s="207">
        <v>1</v>
      </c>
      <c r="AD10" s="207">
        <f t="shared" ref="AD10:AD19" si="6">INDEX(GREEN,AC10)</f>
        <v>0</v>
      </c>
      <c r="AE10" s="207"/>
      <c r="AF10" s="281">
        <v>1</v>
      </c>
      <c r="AG10" s="281" t="str">
        <f t="shared" ref="AG10:AG19" si="7">IF(AD10=0,"",INDEX(Cups,AF10))</f>
        <v/>
      </c>
      <c r="AH10" s="82"/>
      <c r="AI10" s="82">
        <v>1</v>
      </c>
      <c r="AJ10" s="82">
        <f t="shared" ref="AJ10:AJ19" si="8">INDEX(RED,AI10)</f>
        <v>0</v>
      </c>
      <c r="AK10" s="82"/>
      <c r="AL10" s="281">
        <v>1</v>
      </c>
      <c r="AM10" s="281" t="str">
        <f t="shared" ref="AM10:AM19" si="9">IF(AJ10=0, "", INDEX(Cups,AL10))</f>
        <v/>
      </c>
      <c r="AN10" s="208"/>
      <c r="AO10" s="208">
        <v>1</v>
      </c>
      <c r="AP10" s="208">
        <f t="shared" ref="AP10:AP19" si="10">INDEX(BEANS,AO10)</f>
        <v>0</v>
      </c>
      <c r="AQ10" s="208"/>
      <c r="AR10" s="281">
        <v>1</v>
      </c>
      <c r="AS10" s="281" t="str">
        <f t="shared" ref="AS10:AS19" si="11">IF(AP10=0,"",INDEX(Cups,AR10))</f>
        <v/>
      </c>
      <c r="AT10" s="209"/>
      <c r="AU10" s="209">
        <v>1</v>
      </c>
      <c r="AV10" s="209">
        <f t="shared" ref="AV10:AV19" si="12">INDEX(STARCHY,AU10)</f>
        <v>0</v>
      </c>
      <c r="AW10" s="209"/>
      <c r="AX10" s="281">
        <v>1</v>
      </c>
      <c r="AY10" s="281" t="str">
        <f>IF(AV10=0,"",INDEX(Cups,AX10))</f>
        <v/>
      </c>
      <c r="AZ10" s="210"/>
      <c r="BA10" s="210">
        <v>1</v>
      </c>
      <c r="BB10" s="211">
        <f t="shared" ref="BB10:BB19" si="13">INDEX(OTHER,BA10)</f>
        <v>0</v>
      </c>
      <c r="BC10" s="212"/>
      <c r="BD10" s="66">
        <v>1</v>
      </c>
      <c r="BE10" s="66" t="str">
        <f t="shared" ref="BE10:BE19" si="14">IF(BB10=0,"",INDEX(Cups,BD10))</f>
        <v/>
      </c>
    </row>
    <row r="11" spans="1:57" ht="33.75" customHeight="1" x14ac:dyDescent="0.25">
      <c r="A11" s="427">
        <v>1</v>
      </c>
      <c r="B11" s="427">
        <f t="shared" si="5"/>
        <v>0</v>
      </c>
      <c r="C11" s="434">
        <v>5</v>
      </c>
      <c r="D11" s="59"/>
      <c r="E11" s="172" t="str">
        <f>IF(B11=0,"",FLOOR(VLOOKUP(A11,'All Meals'!$A$12:$V$61,4),0.25))</f>
        <v/>
      </c>
      <c r="F11" s="246" t="str">
        <f t="shared" si="1"/>
        <v/>
      </c>
      <c r="G11" s="172" t="str">
        <f>IF(B11=0,"",FLOOR(VLOOKUP(A11,'All Meals'!$A$12:$V$61,5),0.25))</f>
        <v/>
      </c>
      <c r="H11" s="174" t="str">
        <f t="shared" si="2"/>
        <v/>
      </c>
      <c r="I11" s="247" t="str">
        <f>IF(B11=0,"",FLOOR(VLOOKUP(A11,'All Meals'!$A$12:$V$61,6),0.25))</f>
        <v/>
      </c>
      <c r="J11" s="247" t="str">
        <f>IF(B11=0,"",FLOOR(VLOOKUP(A11,'All Meals'!$A$12:$V$61,7),0.25))</f>
        <v/>
      </c>
      <c r="K11" s="95" t="str">
        <f>IF(B11=0, "",VLOOKUP(A11,'All Meals'!$A$12:$V$61,10))</f>
        <v/>
      </c>
      <c r="L11" s="96" t="str">
        <f t="shared" si="3"/>
        <v/>
      </c>
      <c r="M11" s="333" t="str">
        <f>IF(B11=0, "",VLOOKUP(A11,'All Meals'!$A$12:$V$61,13))</f>
        <v/>
      </c>
      <c r="N11" s="95" t="str">
        <f>IF(B11=0, "",VLOOKUP(A11,'All Meals'!$A$12:$V$61,16))</f>
        <v/>
      </c>
      <c r="O11" s="417" t="str">
        <f t="shared" si="4"/>
        <v/>
      </c>
      <c r="P11" s="418" t="str">
        <f>IF(B11=0, "",VLOOKUP(A11,'All Meals'!$A$12:$V$61,19))</f>
        <v/>
      </c>
      <c r="Q11" s="95" t="str">
        <f>IF(B11=0, "",VLOOKUP(A11,'All Meals'!$A$12:$V$61,20))</f>
        <v/>
      </c>
      <c r="R11" s="173" t="str">
        <f t="shared" si="0"/>
        <v/>
      </c>
      <c r="T11" s="675" t="s">
        <v>119</v>
      </c>
      <c r="U11" s="676"/>
      <c r="V11" s="676"/>
      <c r="W11" s="676"/>
      <c r="X11" s="676"/>
      <c r="Y11" s="676"/>
      <c r="Z11" s="677"/>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27">
        <v>1</v>
      </c>
      <c r="B12" s="427">
        <f t="shared" si="5"/>
        <v>0</v>
      </c>
      <c r="C12" s="434">
        <v>6</v>
      </c>
      <c r="D12" s="59"/>
      <c r="E12" s="172" t="str">
        <f>IF(B12=0,"",FLOOR(VLOOKUP(A12,'All Meals'!$A$12:$V$61,4),0.25))</f>
        <v/>
      </c>
      <c r="F12" s="246" t="str">
        <f t="shared" si="1"/>
        <v/>
      </c>
      <c r="G12" s="172" t="str">
        <f>IF(B12=0,"",FLOOR(VLOOKUP(A12,'All Meals'!$A$12:$V$61,5),0.25))</f>
        <v/>
      </c>
      <c r="H12" s="174" t="str">
        <f t="shared" si="2"/>
        <v/>
      </c>
      <c r="I12" s="247" t="str">
        <f>IF(B12=0,"",FLOOR(VLOOKUP(A12,'All Meals'!$A$12:$V$61,6),0.25))</f>
        <v/>
      </c>
      <c r="J12" s="247" t="str">
        <f>IF(B12=0,"",FLOOR(VLOOKUP(A12,'All Meals'!$A$12:$V$61,7),0.25))</f>
        <v/>
      </c>
      <c r="K12" s="95" t="str">
        <f>IF(B12=0, "",VLOOKUP(A12,'All Meals'!$A$12:$V$61,10))</f>
        <v/>
      </c>
      <c r="L12" s="96" t="str">
        <f t="shared" si="3"/>
        <v/>
      </c>
      <c r="M12" s="333" t="str">
        <f>IF(B12=0, "",VLOOKUP(A12,'All Meals'!$A$12:$V$61,13))</f>
        <v/>
      </c>
      <c r="N12" s="95" t="str">
        <f>IF(B12=0, "",VLOOKUP(A12,'All Meals'!$A$12:$V$61,16))</f>
        <v/>
      </c>
      <c r="O12" s="417" t="str">
        <f t="shared" si="4"/>
        <v/>
      </c>
      <c r="P12" s="418" t="str">
        <f>IF(B12=0, "",VLOOKUP(A12,'All Meals'!$A$12:$V$61,19))</f>
        <v/>
      </c>
      <c r="Q12" s="95" t="str">
        <f>IF(B12=0, "",VLOOKUP(A12,'All Meals'!$A$12:$V$61,20))</f>
        <v/>
      </c>
      <c r="R12" s="173" t="str">
        <f t="shared" si="0"/>
        <v/>
      </c>
      <c r="T12" s="906"/>
      <c r="U12" s="907"/>
      <c r="V12" s="907"/>
      <c r="W12" s="907"/>
      <c r="X12" s="907"/>
      <c r="Y12" s="907"/>
      <c r="Z12" s="908"/>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27">
        <v>1</v>
      </c>
      <c r="B13" s="427">
        <f t="shared" si="5"/>
        <v>0</v>
      </c>
      <c r="C13" s="434">
        <v>7</v>
      </c>
      <c r="D13" s="59"/>
      <c r="E13" s="172" t="str">
        <f>IF(B13=0,"",FLOOR(VLOOKUP(A13,'All Meals'!$A$12:$V$61,4),0.25))</f>
        <v/>
      </c>
      <c r="F13" s="246" t="str">
        <f t="shared" si="1"/>
        <v/>
      </c>
      <c r="G13" s="172" t="str">
        <f>IF(B13=0,"",FLOOR(VLOOKUP(A13,'All Meals'!$A$12:$V$61,5),0.25))</f>
        <v/>
      </c>
      <c r="H13" s="174" t="str">
        <f t="shared" si="2"/>
        <v/>
      </c>
      <c r="I13" s="247" t="str">
        <f>IF(B13=0,"",FLOOR(VLOOKUP(A13,'All Meals'!$A$12:$V$61,6),0.25))</f>
        <v/>
      </c>
      <c r="J13" s="247" t="str">
        <f>IF(B13=0,"",FLOOR(VLOOKUP(A13,'All Meals'!$A$12:$V$61,7),0.25))</f>
        <v/>
      </c>
      <c r="K13" s="95" t="str">
        <f>IF(B13=0, "",VLOOKUP(A13,'All Meals'!$A$12:$V$61,10))</f>
        <v/>
      </c>
      <c r="L13" s="96" t="str">
        <f t="shared" si="3"/>
        <v/>
      </c>
      <c r="M13" s="333" t="str">
        <f>IF(B13=0, "",VLOOKUP(A13,'All Meals'!$A$12:$V$61,13))</f>
        <v/>
      </c>
      <c r="N13" s="95" t="str">
        <f>IF(B13=0, "",VLOOKUP(A13,'All Meals'!$A$12:$V$61,16))</f>
        <v/>
      </c>
      <c r="O13" s="417" t="str">
        <f t="shared" si="4"/>
        <v/>
      </c>
      <c r="P13" s="418" t="str">
        <f>IF(B13=0, "",VLOOKUP(A13,'All Meals'!$A$12:$V$61,19))</f>
        <v/>
      </c>
      <c r="Q13" s="95" t="str">
        <f>IF(B13=0, "",VLOOKUP(A13,'All Meals'!$A$12:$V$61,20))</f>
        <v/>
      </c>
      <c r="R13" s="173" t="str">
        <f t="shared" si="0"/>
        <v/>
      </c>
      <c r="T13" s="925" t="s">
        <v>327</v>
      </c>
      <c r="U13" s="926"/>
      <c r="V13" s="926"/>
      <c r="W13" s="78">
        <v>1</v>
      </c>
      <c r="X13" s="78">
        <f>INDEX(Cups,W13)</f>
        <v>0</v>
      </c>
      <c r="Y13" s="933"/>
      <c r="Z13" s="934"/>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27">
        <v>1</v>
      </c>
      <c r="B14" s="427">
        <f t="shared" si="5"/>
        <v>0</v>
      </c>
      <c r="C14" s="434">
        <v>8</v>
      </c>
      <c r="D14" s="59"/>
      <c r="E14" s="172" t="str">
        <f>IF(B14=0,"",FLOOR(VLOOKUP(A14,'All Meals'!$A$12:$V$61,4),0.25))</f>
        <v/>
      </c>
      <c r="F14" s="246" t="str">
        <f t="shared" si="1"/>
        <v/>
      </c>
      <c r="G14" s="172" t="str">
        <f>IF(B14=0,"",FLOOR(VLOOKUP(A14,'All Meals'!$A$12:$V$61,5),0.25))</f>
        <v/>
      </c>
      <c r="H14" s="174" t="str">
        <f t="shared" si="2"/>
        <v/>
      </c>
      <c r="I14" s="247" t="str">
        <f>IF(B14=0,"",FLOOR(VLOOKUP(A14,'All Meals'!$A$12:$V$61,6),0.25))</f>
        <v/>
      </c>
      <c r="J14" s="247" t="str">
        <f>IF(B14=0,"",FLOOR(VLOOKUP(A14,'All Meals'!$A$12:$V$61,7),0.25))</f>
        <v/>
      </c>
      <c r="K14" s="95" t="str">
        <f>IF(B14=0, "",VLOOKUP(A14,'All Meals'!$A$12:$V$61,10))</f>
        <v/>
      </c>
      <c r="L14" s="96" t="str">
        <f t="shared" si="3"/>
        <v/>
      </c>
      <c r="M14" s="333" t="str">
        <f>IF(B14=0, "",VLOOKUP(A14,'All Meals'!$A$12:$V$61,13))</f>
        <v/>
      </c>
      <c r="N14" s="95" t="str">
        <f>IF(B14=0, "",VLOOKUP(A14,'All Meals'!$A$12:$V$61,16))</f>
        <v/>
      </c>
      <c r="O14" s="417" t="str">
        <f t="shared" si="4"/>
        <v/>
      </c>
      <c r="P14" s="418" t="str">
        <f>IF(B14=0, "",VLOOKUP(A14,'All Meals'!$A$12:$V$61,19))</f>
        <v/>
      </c>
      <c r="Q14" s="95" t="str">
        <f>IF(B14=0, "",VLOOKUP(A14,'All Meals'!$A$12:$V$61,20))</f>
        <v/>
      </c>
      <c r="R14" s="173" t="str">
        <f t="shared" si="0"/>
        <v/>
      </c>
      <c r="T14" s="925"/>
      <c r="U14" s="926"/>
      <c r="V14" s="926"/>
      <c r="W14" s="78">
        <v>1</v>
      </c>
      <c r="X14" s="78">
        <f>INDEX(Cups,W14)</f>
        <v>0</v>
      </c>
      <c r="Y14" s="923"/>
      <c r="Z14" s="924"/>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27">
        <v>1</v>
      </c>
      <c r="B15" s="427">
        <f t="shared" si="5"/>
        <v>0</v>
      </c>
      <c r="C15" s="434">
        <v>9</v>
      </c>
      <c r="D15" s="59"/>
      <c r="E15" s="172" t="str">
        <f>IF(B15=0,"",FLOOR(VLOOKUP(A15,'All Meals'!$A$12:$V$61,4),0.25))</f>
        <v/>
      </c>
      <c r="F15" s="246" t="str">
        <f t="shared" si="1"/>
        <v/>
      </c>
      <c r="G15" s="172" t="str">
        <f>IF(B15=0,"",FLOOR(VLOOKUP(A15,'All Meals'!$A$12:$V$61,5),0.25))</f>
        <v/>
      </c>
      <c r="H15" s="174" t="str">
        <f t="shared" si="2"/>
        <v/>
      </c>
      <c r="I15" s="247" t="str">
        <f>IF(B15=0,"",FLOOR(VLOOKUP(A15,'All Meals'!$A$12:$V$61,6),0.25))</f>
        <v/>
      </c>
      <c r="J15" s="247" t="str">
        <f>IF(B15=0,"",FLOOR(VLOOKUP(A15,'All Meals'!$A$12:$V$61,7),0.25))</f>
        <v/>
      </c>
      <c r="K15" s="95" t="str">
        <f>IF(B15=0, "",VLOOKUP(A15,'All Meals'!$A$12:$V$61,10))</f>
        <v/>
      </c>
      <c r="L15" s="96" t="str">
        <f t="shared" si="3"/>
        <v/>
      </c>
      <c r="M15" s="333" t="str">
        <f>IF(B15=0, "",VLOOKUP(A15,'All Meals'!$A$12:$V$61,13))</f>
        <v/>
      </c>
      <c r="N15" s="95" t="str">
        <f>IF(B15=0, "",VLOOKUP(A15,'All Meals'!$A$12:$V$61,16))</f>
        <v/>
      </c>
      <c r="O15" s="417" t="str">
        <f t="shared" si="4"/>
        <v/>
      </c>
      <c r="P15" s="418" t="str">
        <f>IF(B15=0, "",VLOOKUP(A15,'All Meals'!$A$12:$V$61,19))</f>
        <v/>
      </c>
      <c r="Q15" s="95" t="str">
        <f>IF(B15=0, "",VLOOKUP(A15,'All Meals'!$A$12:$V$61,20))</f>
        <v/>
      </c>
      <c r="R15" s="173" t="str">
        <f t="shared" si="0"/>
        <v/>
      </c>
      <c r="T15" s="925"/>
      <c r="U15" s="926"/>
      <c r="V15" s="926"/>
      <c r="W15" s="78">
        <v>1</v>
      </c>
      <c r="X15" s="78">
        <f>INDEX(Cups,W15)</f>
        <v>0</v>
      </c>
      <c r="Y15" s="923"/>
      <c r="Z15" s="924"/>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27">
        <v>1</v>
      </c>
      <c r="B16" s="427">
        <f t="shared" si="5"/>
        <v>0</v>
      </c>
      <c r="C16" s="434">
        <v>10</v>
      </c>
      <c r="D16" s="59"/>
      <c r="E16" s="172" t="str">
        <f>IF(B16=0,"",FLOOR(VLOOKUP(A16,'All Meals'!$A$12:$V$61,4),0.25))</f>
        <v/>
      </c>
      <c r="F16" s="246" t="str">
        <f t="shared" si="1"/>
        <v/>
      </c>
      <c r="G16" s="172" t="str">
        <f>IF(B16=0,"",FLOOR(VLOOKUP(A16,'All Meals'!$A$12:$V$61,5),0.25))</f>
        <v/>
      </c>
      <c r="H16" s="174" t="str">
        <f t="shared" si="2"/>
        <v/>
      </c>
      <c r="I16" s="247" t="str">
        <f>IF(B16=0,"",FLOOR(VLOOKUP(A16,'All Meals'!$A$12:$V$61,6),0.25))</f>
        <v/>
      </c>
      <c r="J16" s="247" t="str">
        <f>IF(B16=0,"",FLOOR(VLOOKUP(A16,'All Meals'!$A$12:$V$61,7),0.25))</f>
        <v/>
      </c>
      <c r="K16" s="95" t="str">
        <f>IF(B16=0, "",VLOOKUP(A16,'All Meals'!$A$12:$V$61,10))</f>
        <v/>
      </c>
      <c r="L16" s="96" t="str">
        <f t="shared" si="3"/>
        <v/>
      </c>
      <c r="M16" s="333" t="str">
        <f>IF(B16=0, "",VLOOKUP(A16,'All Meals'!$A$12:$V$61,13))</f>
        <v/>
      </c>
      <c r="N16" s="95" t="str">
        <f>IF(B16=0, "",VLOOKUP(A16,'All Meals'!$A$12:$V$61,16))</f>
        <v/>
      </c>
      <c r="O16" s="417" t="str">
        <f t="shared" si="4"/>
        <v/>
      </c>
      <c r="P16" s="418" t="str">
        <f>IF(B16=0, "",VLOOKUP(A16,'All Meals'!$A$12:$V$61,19))</f>
        <v/>
      </c>
      <c r="Q16" s="95" t="str">
        <f>IF(B16=0, "",VLOOKUP(A16,'All Meals'!$A$12:$V$61,20))</f>
        <v/>
      </c>
      <c r="R16" s="173" t="str">
        <f t="shared" si="0"/>
        <v/>
      </c>
      <c r="T16" s="925"/>
      <c r="U16" s="926"/>
      <c r="V16" s="926"/>
      <c r="W16" s="78">
        <v>1</v>
      </c>
      <c r="X16" s="78">
        <f>INDEX(Cups,W16)</f>
        <v>0</v>
      </c>
      <c r="Y16" s="923"/>
      <c r="Z16" s="924"/>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27">
        <v>1</v>
      </c>
      <c r="B17" s="427">
        <f t="shared" si="5"/>
        <v>0</v>
      </c>
      <c r="C17" s="434">
        <v>11</v>
      </c>
      <c r="D17" s="59"/>
      <c r="E17" s="172" t="str">
        <f>IF(B17=0,"",FLOOR(VLOOKUP(A17,'All Meals'!$A$12:$V$61,4),0.25))</f>
        <v/>
      </c>
      <c r="F17" s="246" t="str">
        <f t="shared" si="1"/>
        <v/>
      </c>
      <c r="G17" s="172" t="str">
        <f>IF(B17=0,"",FLOOR(VLOOKUP(A17,'All Meals'!$A$12:$V$61,5),0.25))</f>
        <v/>
      </c>
      <c r="H17" s="174" t="str">
        <f t="shared" si="2"/>
        <v/>
      </c>
      <c r="I17" s="247" t="str">
        <f>IF(B17=0,"",FLOOR(VLOOKUP(A17,'All Meals'!$A$12:$V$61,6),0.25))</f>
        <v/>
      </c>
      <c r="J17" s="247" t="str">
        <f>IF(B17=0,"",FLOOR(VLOOKUP(A17,'All Meals'!$A$12:$V$61,7),0.25))</f>
        <v/>
      </c>
      <c r="K17" s="95" t="str">
        <f>IF(B17=0, "",VLOOKUP(A17,'All Meals'!$A$12:$V$61,10))</f>
        <v/>
      </c>
      <c r="L17" s="96" t="str">
        <f t="shared" si="3"/>
        <v/>
      </c>
      <c r="M17" s="333" t="str">
        <f>IF(B17=0, "",VLOOKUP(A17,'All Meals'!$A$12:$V$61,13))</f>
        <v/>
      </c>
      <c r="N17" s="95" t="str">
        <f>IF(B17=0, "",VLOOKUP(A17,'All Meals'!$A$12:$V$61,16))</f>
        <v/>
      </c>
      <c r="O17" s="417" t="str">
        <f t="shared" si="4"/>
        <v/>
      </c>
      <c r="P17" s="418" t="str">
        <f>IF(B17=0, "",VLOOKUP(A17,'All Meals'!$A$12:$V$61,19))</f>
        <v/>
      </c>
      <c r="Q17" s="95" t="str">
        <f>IF(B17=0, "",VLOOKUP(A17,'All Meals'!$A$12:$V$61,20))</f>
        <v/>
      </c>
      <c r="R17" s="173" t="str">
        <f t="shared" si="0"/>
        <v/>
      </c>
      <c r="T17" s="925"/>
      <c r="U17" s="926"/>
      <c r="V17" s="926"/>
      <c r="W17" s="78">
        <v>1</v>
      </c>
      <c r="X17" s="78">
        <f>INDEX(Cups,W17)</f>
        <v>0</v>
      </c>
      <c r="Y17" s="929"/>
      <c r="Z17" s="930"/>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27">
        <v>1</v>
      </c>
      <c r="B18" s="427">
        <f t="shared" si="5"/>
        <v>0</v>
      </c>
      <c r="C18" s="434">
        <v>12</v>
      </c>
      <c r="D18" s="59"/>
      <c r="E18" s="172" t="str">
        <f>IF(B18=0,"",FLOOR(VLOOKUP(A18,'All Meals'!$A$12:$V$61,4),0.25))</f>
        <v/>
      </c>
      <c r="F18" s="246" t="str">
        <f t="shared" si="1"/>
        <v/>
      </c>
      <c r="G18" s="172" t="str">
        <f>IF(B18=0,"",FLOOR(VLOOKUP(A18,'All Meals'!$A$12:$V$61,5),0.25))</f>
        <v/>
      </c>
      <c r="H18" s="174" t="str">
        <f t="shared" si="2"/>
        <v/>
      </c>
      <c r="I18" s="247" t="str">
        <f>IF(B18=0,"",FLOOR(VLOOKUP(A18,'All Meals'!$A$12:$V$61,6),0.25))</f>
        <v/>
      </c>
      <c r="J18" s="247" t="str">
        <f>IF(B18=0,"",FLOOR(VLOOKUP(A18,'All Meals'!$A$12:$V$61,7),0.25))</f>
        <v/>
      </c>
      <c r="K18" s="95" t="str">
        <f>IF(B18=0, "",VLOOKUP(A18,'All Meals'!$A$12:$V$61,10))</f>
        <v/>
      </c>
      <c r="L18" s="96" t="str">
        <f t="shared" si="3"/>
        <v/>
      </c>
      <c r="M18" s="333" t="str">
        <f>IF(B18=0, "",VLOOKUP(A18,'All Meals'!$A$12:$V$61,13))</f>
        <v/>
      </c>
      <c r="N18" s="95" t="str">
        <f>IF(B18=0, "",VLOOKUP(A18,'All Meals'!$A$12:$V$61,16))</f>
        <v/>
      </c>
      <c r="O18" s="417" t="str">
        <f t="shared" si="4"/>
        <v/>
      </c>
      <c r="P18" s="418" t="str">
        <f>IF(B18=0, "",VLOOKUP(A18,'All Meals'!$A$12:$V$61,19))</f>
        <v/>
      </c>
      <c r="Q18" s="95" t="str">
        <f>IF(B18=0, "",VLOOKUP(A18,'All Meals'!$A$12:$V$61,20))</f>
        <v/>
      </c>
      <c r="R18" s="173" t="str">
        <f t="shared" si="0"/>
        <v/>
      </c>
      <c r="T18" s="927"/>
      <c r="U18" s="928"/>
      <c r="V18" s="928"/>
      <c r="W18" s="216"/>
      <c r="X18" s="216"/>
      <c r="Y18" s="931">
        <f>SUM(X13:X17)</f>
        <v>0</v>
      </c>
      <c r="Z18" s="932"/>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27">
        <v>1</v>
      </c>
      <c r="B19" s="427">
        <f t="shared" si="5"/>
        <v>0</v>
      </c>
      <c r="C19" s="434">
        <v>13</v>
      </c>
      <c r="D19" s="59"/>
      <c r="E19" s="172" t="str">
        <f>IF(B19=0,"",FLOOR(VLOOKUP(A19,'All Meals'!$A$12:$V$61,4),0.25))</f>
        <v/>
      </c>
      <c r="F19" s="246" t="str">
        <f t="shared" si="1"/>
        <v/>
      </c>
      <c r="G19" s="172" t="str">
        <f>IF(B19=0,"",FLOOR(VLOOKUP(A19,'All Meals'!$A$12:$V$61,5),0.25))</f>
        <v/>
      </c>
      <c r="H19" s="174" t="str">
        <f t="shared" si="2"/>
        <v/>
      </c>
      <c r="I19" s="247" t="str">
        <f>IF(B19=0,"",FLOOR(VLOOKUP(A19,'All Meals'!$A$12:$V$61,6),0.25))</f>
        <v/>
      </c>
      <c r="J19" s="247" t="str">
        <f>IF(B19=0,"",FLOOR(VLOOKUP(A19,'All Meals'!$A$12:$V$61,7),0.25))</f>
        <v/>
      </c>
      <c r="K19" s="95" t="str">
        <f>IF(B19=0, "",VLOOKUP(A19,'All Meals'!$A$12:$V$61,10))</f>
        <v/>
      </c>
      <c r="L19" s="96" t="str">
        <f t="shared" si="3"/>
        <v/>
      </c>
      <c r="M19" s="333" t="str">
        <f>IF(B19=0, "",VLOOKUP(A19,'All Meals'!$A$12:$V$61,13))</f>
        <v/>
      </c>
      <c r="N19" s="95" t="str">
        <f>IF(B19=0, "",VLOOKUP(A19,'All Meals'!$A$12:$V$61,16))</f>
        <v/>
      </c>
      <c r="O19" s="417" t="str">
        <f t="shared" si="4"/>
        <v/>
      </c>
      <c r="P19" s="418" t="str">
        <f>IF(B19=0, "",VLOOKUP(A19,'All Meals'!$A$12:$V$61,19))</f>
        <v/>
      </c>
      <c r="Q19" s="95" t="str">
        <f>IF(B19=0, "",VLOOKUP(A19,'All Meals'!$A$12:$V$61,20))</f>
        <v/>
      </c>
      <c r="R19" s="173" t="str">
        <f t="shared" si="0"/>
        <v/>
      </c>
      <c r="T19" s="909" t="s">
        <v>152</v>
      </c>
      <c r="U19" s="910"/>
      <c r="V19" s="910"/>
      <c r="W19" s="910"/>
      <c r="X19" s="910"/>
      <c r="Y19" s="910"/>
      <c r="Z19" s="911"/>
      <c r="AB19" s="235"/>
      <c r="AC19" s="236">
        <v>1</v>
      </c>
      <c r="AD19" s="236">
        <f t="shared" si="6"/>
        <v>0</v>
      </c>
      <c r="AE19" s="236"/>
      <c r="AF19" s="216">
        <v>1</v>
      </c>
      <c r="AG19" s="216" t="str">
        <f t="shared" si="7"/>
        <v/>
      </c>
      <c r="AH19" s="88"/>
      <c r="AI19" s="88">
        <v>1</v>
      </c>
      <c r="AJ19" s="88">
        <f t="shared" si="8"/>
        <v>0</v>
      </c>
      <c r="AK19" s="88"/>
      <c r="AL19" s="216">
        <v>1</v>
      </c>
      <c r="AM19" s="216" t="str">
        <f t="shared" si="9"/>
        <v/>
      </c>
      <c r="AN19" s="237"/>
      <c r="AO19" s="237">
        <v>1</v>
      </c>
      <c r="AP19" s="237">
        <f t="shared" si="10"/>
        <v>0</v>
      </c>
      <c r="AQ19" s="237"/>
      <c r="AR19" s="216">
        <v>1</v>
      </c>
      <c r="AS19" s="216" t="str">
        <f t="shared" si="11"/>
        <v/>
      </c>
      <c r="AT19" s="89"/>
      <c r="AU19" s="89">
        <v>1</v>
      </c>
      <c r="AV19" s="89">
        <f t="shared" si="12"/>
        <v>0</v>
      </c>
      <c r="AW19" s="89"/>
      <c r="AX19" s="216">
        <v>1</v>
      </c>
      <c r="AY19" s="216" t="str">
        <f t="shared" si="15"/>
        <v/>
      </c>
      <c r="AZ19" s="90"/>
      <c r="BA19" s="90">
        <v>1</v>
      </c>
      <c r="BB19" s="91">
        <f t="shared" si="13"/>
        <v>0</v>
      </c>
      <c r="BC19" s="92"/>
      <c r="BD19" s="66">
        <v>1</v>
      </c>
      <c r="BE19" s="66" t="str">
        <f t="shared" si="14"/>
        <v/>
      </c>
    </row>
    <row r="20" spans="1:57" ht="33.75" customHeight="1" x14ac:dyDescent="0.25">
      <c r="A20" s="427">
        <v>1</v>
      </c>
      <c r="B20" s="427">
        <f t="shared" si="5"/>
        <v>0</v>
      </c>
      <c r="C20" s="434">
        <v>14</v>
      </c>
      <c r="D20" s="59"/>
      <c r="E20" s="172" t="str">
        <f>IF(B20=0,"",FLOOR(VLOOKUP(A20,'All Meals'!$A$12:$V$61,4),0.25))</f>
        <v/>
      </c>
      <c r="F20" s="246" t="str">
        <f t="shared" si="1"/>
        <v/>
      </c>
      <c r="G20" s="172" t="str">
        <f>IF(B20=0,"",FLOOR(VLOOKUP(A20,'All Meals'!$A$12:$V$61,5),0.25))</f>
        <v/>
      </c>
      <c r="H20" s="174" t="str">
        <f t="shared" si="2"/>
        <v/>
      </c>
      <c r="I20" s="247" t="str">
        <f>IF(B20=0,"",FLOOR(VLOOKUP(A20,'All Meals'!$A$12:$V$61,6),0.25))</f>
        <v/>
      </c>
      <c r="J20" s="247" t="str">
        <f>IF(B20=0,"",FLOOR(VLOOKUP(A20,'All Meals'!$A$12:$V$61,7),0.25))</f>
        <v/>
      </c>
      <c r="K20" s="95" t="str">
        <f>IF(B20=0, "",VLOOKUP(A20,'All Meals'!$A$12:$V$61,10))</f>
        <v/>
      </c>
      <c r="L20" s="96" t="str">
        <f t="shared" si="3"/>
        <v/>
      </c>
      <c r="M20" s="333" t="str">
        <f>IF(B20=0, "",VLOOKUP(A20,'All Meals'!$A$12:$V$61,13))</f>
        <v/>
      </c>
      <c r="N20" s="95" t="str">
        <f>IF(B20=0, "",VLOOKUP(A20,'All Meals'!$A$12:$V$61,16))</f>
        <v/>
      </c>
      <c r="O20" s="417" t="str">
        <f t="shared" si="4"/>
        <v/>
      </c>
      <c r="P20" s="418" t="str">
        <f>IF(B20=0, "",VLOOKUP(A20,'All Meals'!$A$12:$V$61,19))</f>
        <v/>
      </c>
      <c r="Q20" s="95" t="str">
        <f>IF(B20=0, "",VLOOKUP(A20,'All Meals'!$A$12:$V$61,20))</f>
        <v/>
      </c>
      <c r="R20" s="173" t="str">
        <f t="shared" si="0"/>
        <v/>
      </c>
      <c r="T20" s="689" t="s">
        <v>153</v>
      </c>
      <c r="U20" s="912"/>
      <c r="V20" s="913"/>
      <c r="Y20" s="916"/>
      <c r="Z20" s="917"/>
      <c r="AB20" s="94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50"/>
      <c r="AD20" s="950"/>
      <c r="AE20" s="950"/>
      <c r="AF20" s="950"/>
      <c r="AG20" s="950"/>
      <c r="AH20" s="950"/>
      <c r="AI20" s="950"/>
      <c r="AJ20" s="950"/>
      <c r="AK20" s="950"/>
      <c r="AL20" s="950"/>
      <c r="AM20" s="950"/>
      <c r="AN20" s="950"/>
      <c r="AO20" s="950"/>
      <c r="AP20" s="950"/>
      <c r="AQ20" s="950"/>
      <c r="AR20" s="950"/>
      <c r="AS20" s="950"/>
      <c r="AT20" s="950"/>
      <c r="AU20" s="950"/>
      <c r="AV20" s="950"/>
      <c r="AW20" s="950"/>
      <c r="AX20" s="950"/>
      <c r="AY20" s="950"/>
      <c r="AZ20" s="950"/>
      <c r="BA20" s="950"/>
      <c r="BB20" s="950"/>
      <c r="BC20" s="951"/>
    </row>
    <row r="21" spans="1:57" ht="33.75" customHeight="1" x14ac:dyDescent="0.25">
      <c r="A21" s="427">
        <v>1</v>
      </c>
      <c r="B21" s="427">
        <f t="shared" si="5"/>
        <v>0</v>
      </c>
      <c r="C21" s="434">
        <v>15</v>
      </c>
      <c r="D21" s="59"/>
      <c r="E21" s="172" t="str">
        <f>IF(B21=0,"",FLOOR(VLOOKUP(A21,'All Meals'!$A$12:$V$61,4),0.25))</f>
        <v/>
      </c>
      <c r="F21" s="246" t="str">
        <f t="shared" si="1"/>
        <v/>
      </c>
      <c r="G21" s="172" t="str">
        <f>IF(B21=0,"",FLOOR(VLOOKUP(A21,'All Meals'!$A$12:$V$61,5),0.25))</f>
        <v/>
      </c>
      <c r="H21" s="174" t="str">
        <f t="shared" si="2"/>
        <v/>
      </c>
      <c r="I21" s="247" t="str">
        <f>IF(B21=0,"",FLOOR(VLOOKUP(A21,'All Meals'!$A$12:$V$61,6),0.25))</f>
        <v/>
      </c>
      <c r="J21" s="247" t="str">
        <f>IF(B21=0,"",FLOOR(VLOOKUP(A21,'All Meals'!$A$12:$V$61,7),0.25))</f>
        <v/>
      </c>
      <c r="K21" s="95" t="str">
        <f>IF(B21=0, "",VLOOKUP(A21,'All Meals'!$A$12:$V$61,10))</f>
        <v/>
      </c>
      <c r="L21" s="96" t="str">
        <f t="shared" si="3"/>
        <v/>
      </c>
      <c r="M21" s="333" t="str">
        <f>IF(B21=0, "",VLOOKUP(A21,'All Meals'!$A$12:$V$61,13))</f>
        <v/>
      </c>
      <c r="N21" s="95" t="str">
        <f>IF(B21=0, "",VLOOKUP(A21,'All Meals'!$A$12:$V$61,16))</f>
        <v/>
      </c>
      <c r="O21" s="417" t="str">
        <f t="shared" si="4"/>
        <v/>
      </c>
      <c r="P21" s="418" t="str">
        <f>IF(B21=0, "",VLOOKUP(A21,'All Meals'!$A$12:$V$61,19))</f>
        <v/>
      </c>
      <c r="Q21" s="95" t="str">
        <f>IF(B21=0, "",VLOOKUP(A21,'All Meals'!$A$12:$V$61,20))</f>
        <v/>
      </c>
      <c r="R21" s="173" t="str">
        <f t="shared" si="0"/>
        <v/>
      </c>
      <c r="T21" s="690"/>
      <c r="U21" s="914"/>
      <c r="V21" s="915"/>
      <c r="Y21" s="918"/>
      <c r="Z21" s="919"/>
      <c r="AB21" s="759" t="s">
        <v>276</v>
      </c>
      <c r="AC21" s="760"/>
      <c r="AD21" s="760"/>
      <c r="AE21" s="760"/>
      <c r="AF21" s="238"/>
      <c r="AG21" s="238"/>
      <c r="AH21" s="761" t="s">
        <v>277</v>
      </c>
      <c r="AI21" s="761"/>
      <c r="AJ21" s="761"/>
      <c r="AK21" s="761"/>
      <c r="AL21" s="238"/>
      <c r="AM21" s="238"/>
      <c r="AN21" s="762" t="s">
        <v>278</v>
      </c>
      <c r="AO21" s="762"/>
      <c r="AP21" s="762"/>
      <c r="AQ21" s="762"/>
      <c r="AR21" s="238"/>
      <c r="AS21" s="238"/>
      <c r="AT21" s="763" t="s">
        <v>279</v>
      </c>
      <c r="AU21" s="763"/>
      <c r="AV21" s="763"/>
      <c r="AW21" s="763"/>
      <c r="AX21" s="238"/>
      <c r="AY21" s="238"/>
      <c r="AZ21" s="952" t="s">
        <v>280</v>
      </c>
      <c r="BA21" s="953"/>
      <c r="BB21" s="953"/>
      <c r="BC21" s="954"/>
    </row>
    <row r="22" spans="1:57" ht="33.75" customHeight="1" x14ac:dyDescent="0.25">
      <c r="A22" s="427">
        <v>1</v>
      </c>
      <c r="B22" s="427">
        <f t="shared" si="5"/>
        <v>0</v>
      </c>
      <c r="C22" s="434">
        <v>16</v>
      </c>
      <c r="D22" s="59"/>
      <c r="E22" s="172" t="str">
        <f>IF(B22=0,"",FLOOR(VLOOKUP(A22,'All Meals'!$A$12:$V$61,4),0.25))</f>
        <v/>
      </c>
      <c r="F22" s="246" t="str">
        <f t="shared" si="1"/>
        <v/>
      </c>
      <c r="G22" s="172" t="str">
        <f>IF(B22=0,"",FLOOR(VLOOKUP(A22,'All Meals'!$A$12:$V$61,5),0.25))</f>
        <v/>
      </c>
      <c r="H22" s="174" t="str">
        <f t="shared" si="2"/>
        <v/>
      </c>
      <c r="I22" s="247" t="str">
        <f>IF(B22=0,"",FLOOR(VLOOKUP(A22,'All Meals'!$A$12:$V$61,6),0.25))</f>
        <v/>
      </c>
      <c r="J22" s="247" t="str">
        <f>IF(B22=0,"",FLOOR(VLOOKUP(A22,'All Meals'!$A$12:$V$61,7),0.25))</f>
        <v/>
      </c>
      <c r="K22" s="95" t="str">
        <f>IF(B22=0, "",VLOOKUP(A22,'All Meals'!$A$12:$V$61,10))</f>
        <v/>
      </c>
      <c r="L22" s="96" t="str">
        <f t="shared" si="3"/>
        <v/>
      </c>
      <c r="M22" s="333" t="str">
        <f>IF(B22=0, "",VLOOKUP(A22,'All Meals'!$A$12:$V$61,13))</f>
        <v/>
      </c>
      <c r="N22" s="95" t="str">
        <f>IF(B22=0, "",VLOOKUP(A22,'All Meals'!$A$12:$V$61,16))</f>
        <v/>
      </c>
      <c r="O22" s="417" t="str">
        <f t="shared" si="4"/>
        <v/>
      </c>
      <c r="P22" s="418" t="str">
        <f>IF(B22=0, "",VLOOKUP(A22,'All Meals'!$A$12:$V$61,19))</f>
        <v/>
      </c>
      <c r="Q22" s="95" t="str">
        <f>IF(B22=0, "",VLOOKUP(A22,'All Meals'!$A$12:$V$61,20))</f>
        <v/>
      </c>
      <c r="R22" s="173" t="str">
        <f t="shared" si="0"/>
        <v/>
      </c>
      <c r="T22" s="687" t="s">
        <v>154</v>
      </c>
      <c r="U22" s="898"/>
      <c r="V22" s="899"/>
      <c r="W22" s="217"/>
      <c r="X22" s="217"/>
      <c r="Y22" s="902">
        <f>FLOOR(Y20,0.125)</f>
        <v>0</v>
      </c>
      <c r="Z22" s="903"/>
      <c r="AB22" s="937"/>
      <c r="AC22" s="938"/>
      <c r="AD22" s="938"/>
      <c r="AE22" s="938"/>
      <c r="AF22" s="331"/>
      <c r="AG22" s="331"/>
      <c r="AH22" s="896"/>
      <c r="AI22" s="896"/>
      <c r="AJ22" s="896"/>
      <c r="AK22" s="896"/>
      <c r="AL22" s="331"/>
      <c r="AM22" s="331"/>
      <c r="AN22" s="757"/>
      <c r="AO22" s="757"/>
      <c r="AP22" s="757"/>
      <c r="AQ22" s="757"/>
      <c r="AR22" s="331"/>
      <c r="AS22" s="331"/>
      <c r="AT22" s="758"/>
      <c r="AU22" s="758"/>
      <c r="AV22" s="758"/>
      <c r="AW22" s="758"/>
      <c r="AX22" s="331"/>
      <c r="AY22" s="331"/>
      <c r="AZ22" s="873"/>
      <c r="BA22" s="874"/>
      <c r="BB22" s="874"/>
      <c r="BC22" s="875"/>
    </row>
    <row r="23" spans="1:57" ht="33.75" customHeight="1" thickBot="1" x14ac:dyDescent="0.3">
      <c r="A23" s="427">
        <v>1</v>
      </c>
      <c r="B23" s="427">
        <f t="shared" si="5"/>
        <v>0</v>
      </c>
      <c r="C23" s="434">
        <v>17</v>
      </c>
      <c r="D23" s="59"/>
      <c r="E23" s="172" t="str">
        <f>IF(B23=0,"",FLOOR(VLOOKUP(A23,'All Meals'!$A$12:$V$61,4),0.25))</f>
        <v/>
      </c>
      <c r="F23" s="246" t="str">
        <f t="shared" si="1"/>
        <v/>
      </c>
      <c r="G23" s="172" t="str">
        <f>IF(B23=0,"",FLOOR(VLOOKUP(A23,'All Meals'!$A$12:$V$61,5),0.25))</f>
        <v/>
      </c>
      <c r="H23" s="174" t="str">
        <f t="shared" si="2"/>
        <v/>
      </c>
      <c r="I23" s="247" t="str">
        <f>IF(B23=0,"",FLOOR(VLOOKUP(A23,'All Meals'!$A$12:$V$61,6),0.25))</f>
        <v/>
      </c>
      <c r="J23" s="247" t="str">
        <f>IF(B23=0,"",FLOOR(VLOOKUP(A23,'All Meals'!$A$12:$V$61,7),0.25))</f>
        <v/>
      </c>
      <c r="K23" s="95" t="str">
        <f>IF(B23=0, "",VLOOKUP(A23,'All Meals'!$A$12:$V$61,10))</f>
        <v/>
      </c>
      <c r="L23" s="96" t="str">
        <f t="shared" si="3"/>
        <v/>
      </c>
      <c r="M23" s="333" t="str">
        <f>IF(B23=0, "",VLOOKUP(A23,'All Meals'!$A$12:$V$61,13))</f>
        <v/>
      </c>
      <c r="N23" s="95" t="str">
        <f>IF(B23=0, "",VLOOKUP(A23,'All Meals'!$A$12:$V$61,16))</f>
        <v/>
      </c>
      <c r="O23" s="417" t="str">
        <f t="shared" si="4"/>
        <v/>
      </c>
      <c r="P23" s="418" t="str">
        <f>IF(B23=0, "",VLOOKUP(A23,'All Meals'!$A$12:$V$61,19))</f>
        <v/>
      </c>
      <c r="Q23" s="95" t="str">
        <f>IF(B23=0, "",VLOOKUP(A23,'All Meals'!$A$12:$V$61,20))</f>
        <v/>
      </c>
      <c r="R23" s="173" t="str">
        <f t="shared" si="0"/>
        <v/>
      </c>
      <c r="T23" s="688"/>
      <c r="U23" s="900"/>
      <c r="V23" s="901"/>
      <c r="W23" s="218"/>
      <c r="X23" s="218"/>
      <c r="Y23" s="904"/>
      <c r="Z23" s="905"/>
      <c r="AB23" s="937"/>
      <c r="AC23" s="938"/>
      <c r="AD23" s="938"/>
      <c r="AE23" s="938"/>
      <c r="AF23" s="331"/>
      <c r="AG23" s="331"/>
      <c r="AH23" s="896"/>
      <c r="AI23" s="896"/>
      <c r="AJ23" s="896"/>
      <c r="AK23" s="896"/>
      <c r="AL23" s="331"/>
      <c r="AM23" s="331"/>
      <c r="AN23" s="757"/>
      <c r="AO23" s="757"/>
      <c r="AP23" s="757"/>
      <c r="AQ23" s="757"/>
      <c r="AR23" s="331"/>
      <c r="AS23" s="331"/>
      <c r="AT23" s="758"/>
      <c r="AU23" s="758"/>
      <c r="AV23" s="758"/>
      <c r="AW23" s="758"/>
      <c r="AX23" s="331"/>
      <c r="AY23" s="331"/>
      <c r="AZ23" s="873"/>
      <c r="BA23" s="874"/>
      <c r="BB23" s="874"/>
      <c r="BC23" s="875"/>
    </row>
    <row r="24" spans="1:57" ht="33.75" customHeight="1" x14ac:dyDescent="0.25">
      <c r="A24" s="427">
        <v>1</v>
      </c>
      <c r="B24" s="427">
        <f t="shared" si="5"/>
        <v>0</v>
      </c>
      <c r="C24" s="434">
        <v>18</v>
      </c>
      <c r="D24" s="59"/>
      <c r="E24" s="172" t="str">
        <f>IF(B24=0,"",FLOOR(VLOOKUP(A24,'All Meals'!$A$12:$V$61,4),0.25))</f>
        <v/>
      </c>
      <c r="F24" s="246" t="str">
        <f t="shared" si="1"/>
        <v/>
      </c>
      <c r="G24" s="172" t="str">
        <f>IF(B24=0,"",FLOOR(VLOOKUP(A24,'All Meals'!$A$12:$V$61,5),0.25))</f>
        <v/>
      </c>
      <c r="H24" s="174" t="str">
        <f t="shared" si="2"/>
        <v/>
      </c>
      <c r="I24" s="247" t="str">
        <f>IF(B24=0,"",FLOOR(VLOOKUP(A24,'All Meals'!$A$12:$V$61,6),0.25))</f>
        <v/>
      </c>
      <c r="J24" s="247" t="str">
        <f>IF(B24=0,"",FLOOR(VLOOKUP(A24,'All Meals'!$A$12:$V$61,7),0.25))</f>
        <v/>
      </c>
      <c r="K24" s="95" t="str">
        <f>IF(B24=0, "",VLOOKUP(A24,'All Meals'!$A$12:$V$61,10))</f>
        <v/>
      </c>
      <c r="L24" s="96" t="str">
        <f t="shared" si="3"/>
        <v/>
      </c>
      <c r="M24" s="333" t="str">
        <f>IF(B24=0, "",VLOOKUP(A24,'All Meals'!$A$12:$V$61,13))</f>
        <v/>
      </c>
      <c r="N24" s="95" t="str">
        <f>IF(B24=0, "",VLOOKUP(A24,'All Meals'!$A$12:$V$61,16))</f>
        <v/>
      </c>
      <c r="O24" s="417" t="str">
        <f t="shared" si="4"/>
        <v/>
      </c>
      <c r="P24" s="418" t="str">
        <f>IF(B24=0, "",VLOOKUP(A24,'All Meals'!$A$12:$V$61,19))</f>
        <v/>
      </c>
      <c r="Q24" s="95" t="str">
        <f>IF(B24=0, "",VLOOKUP(A24,'All Meals'!$A$12:$V$61,20))</f>
        <v/>
      </c>
      <c r="R24" s="173" t="str">
        <f t="shared" si="0"/>
        <v/>
      </c>
      <c r="AB24" s="754"/>
      <c r="AC24" s="755"/>
      <c r="AD24" s="755"/>
      <c r="AE24" s="755"/>
      <c r="AF24" s="331"/>
      <c r="AG24" s="331"/>
      <c r="AH24" s="896"/>
      <c r="AI24" s="896"/>
      <c r="AJ24" s="896"/>
      <c r="AK24" s="896"/>
      <c r="AL24" s="331"/>
      <c r="AM24" s="331"/>
      <c r="AN24" s="757"/>
      <c r="AO24" s="757"/>
      <c r="AP24" s="757"/>
      <c r="AQ24" s="757"/>
      <c r="AR24" s="331"/>
      <c r="AS24" s="331"/>
      <c r="AT24" s="758"/>
      <c r="AU24" s="758"/>
      <c r="AV24" s="758"/>
      <c r="AW24" s="758"/>
      <c r="AX24" s="331"/>
      <c r="AY24" s="331"/>
      <c r="AZ24" s="873"/>
      <c r="BA24" s="874"/>
      <c r="BB24" s="874"/>
      <c r="BC24" s="875"/>
    </row>
    <row r="25" spans="1:57" ht="33.75" customHeight="1" x14ac:dyDescent="0.25">
      <c r="A25" s="427">
        <v>1</v>
      </c>
      <c r="B25" s="427">
        <f t="shared" si="5"/>
        <v>0</v>
      </c>
      <c r="C25" s="434">
        <v>19</v>
      </c>
      <c r="D25" s="59"/>
      <c r="E25" s="172" t="str">
        <f>IF(B25=0,"",FLOOR(VLOOKUP(A25,'All Meals'!$A$12:$V$61,4),0.25))</f>
        <v/>
      </c>
      <c r="F25" s="246" t="str">
        <f t="shared" si="1"/>
        <v/>
      </c>
      <c r="G25" s="172" t="str">
        <f>IF(B25=0,"",FLOOR(VLOOKUP(A25,'All Meals'!$A$12:$V$61,5),0.25))</f>
        <v/>
      </c>
      <c r="H25" s="174" t="str">
        <f t="shared" si="2"/>
        <v/>
      </c>
      <c r="I25" s="247" t="str">
        <f>IF(B25=0,"",FLOOR(VLOOKUP(A25,'All Meals'!$A$12:$V$61,6),0.25))</f>
        <v/>
      </c>
      <c r="J25" s="247" t="str">
        <f>IF(B25=0,"",FLOOR(VLOOKUP(A25,'All Meals'!$A$12:$V$61,7),0.25))</f>
        <v/>
      </c>
      <c r="K25" s="95" t="str">
        <f>IF(B25=0, "",VLOOKUP(A25,'All Meals'!$A$12:$V$61,10))</f>
        <v/>
      </c>
      <c r="L25" s="96" t="str">
        <f t="shared" si="3"/>
        <v/>
      </c>
      <c r="M25" s="333" t="str">
        <f>IF(B25=0, "",VLOOKUP(A25,'All Meals'!$A$12:$V$61,13))</f>
        <v/>
      </c>
      <c r="N25" s="95" t="str">
        <f>IF(B25=0, "",VLOOKUP(A25,'All Meals'!$A$12:$V$61,16))</f>
        <v/>
      </c>
      <c r="O25" s="417" t="str">
        <f t="shared" si="4"/>
        <v/>
      </c>
      <c r="P25" s="418" t="str">
        <f>IF(B25=0, "",VLOOKUP(A25,'All Meals'!$A$12:$V$61,19))</f>
        <v/>
      </c>
      <c r="Q25" s="95" t="str">
        <f>IF(B25=0, "",VLOOKUP(A25,'All Meals'!$A$12:$V$61,20))</f>
        <v/>
      </c>
      <c r="R25" s="173" t="str">
        <f t="shared" si="0"/>
        <v/>
      </c>
      <c r="AB25" s="754"/>
      <c r="AC25" s="755"/>
      <c r="AD25" s="755"/>
      <c r="AE25" s="755"/>
      <c r="AF25" s="331"/>
      <c r="AG25" s="331"/>
      <c r="AH25" s="896"/>
      <c r="AI25" s="896"/>
      <c r="AJ25" s="896"/>
      <c r="AK25" s="896"/>
      <c r="AL25" s="331"/>
      <c r="AM25" s="331"/>
      <c r="AN25" s="757"/>
      <c r="AO25" s="757"/>
      <c r="AP25" s="757"/>
      <c r="AQ25" s="757"/>
      <c r="AR25" s="331"/>
      <c r="AS25" s="331"/>
      <c r="AT25" s="758"/>
      <c r="AU25" s="758"/>
      <c r="AV25" s="758"/>
      <c r="AW25" s="758"/>
      <c r="AX25" s="331"/>
      <c r="AY25" s="331"/>
      <c r="AZ25" s="873"/>
      <c r="BA25" s="874"/>
      <c r="BB25" s="874"/>
      <c r="BC25" s="875"/>
    </row>
    <row r="26" spans="1:57" ht="33.75" customHeight="1" thickBot="1" x14ac:dyDescent="0.3">
      <c r="A26" s="427">
        <v>1</v>
      </c>
      <c r="B26" s="427">
        <f t="shared" si="5"/>
        <v>0</v>
      </c>
      <c r="C26" s="435">
        <v>20</v>
      </c>
      <c r="D26" s="60"/>
      <c r="E26" s="428" t="str">
        <f>IF(B26=0,"",FLOOR(VLOOKUP(A26,'All Meals'!$A$12:$V$61,4),0.25))</f>
        <v/>
      </c>
      <c r="F26" s="175" t="str">
        <f t="shared" si="1"/>
        <v/>
      </c>
      <c r="G26" s="428" t="str">
        <f>IF(B26=0,"",FLOOR(VLOOKUP(A26,'All Meals'!$A$12:$V$61,5),0.25))</f>
        <v/>
      </c>
      <c r="H26" s="245" t="str">
        <f t="shared" si="2"/>
        <v/>
      </c>
      <c r="I26" s="429" t="str">
        <f>IF(B26=0,"",FLOOR(VLOOKUP(A26,'All Meals'!$A$12:$V$61,6),0.25))</f>
        <v/>
      </c>
      <c r="J26" s="429" t="str">
        <f>IF(B26=0,"",FLOOR(VLOOKUP(A26,'All Meals'!$A$12:$V$61,7),0.25))</f>
        <v/>
      </c>
      <c r="K26" s="430" t="str">
        <f>IF(B26=0, "",VLOOKUP(A26,'All Meals'!$A$12:$V$61,10))</f>
        <v/>
      </c>
      <c r="L26" s="98" t="str">
        <f t="shared" si="3"/>
        <v/>
      </c>
      <c r="M26" s="431" t="str">
        <f>IF(B26=0, "",VLOOKUP(A26,'All Meals'!$A$12:$V$61,13))</f>
        <v/>
      </c>
      <c r="N26" s="430" t="str">
        <f>IF(B26=0, "",VLOOKUP(A26,'All Meals'!$A$12:$V$61,16))</f>
        <v/>
      </c>
      <c r="O26" s="631" t="str">
        <f t="shared" si="4"/>
        <v/>
      </c>
      <c r="P26" s="432" t="str">
        <f>IF(B26=0, "",VLOOKUP(A26,'All Meals'!$A$12:$V$61,19))</f>
        <v/>
      </c>
      <c r="Q26" s="430" t="str">
        <f>IF(B26=0, "",VLOOKUP(A26,'All Meals'!$A$12:$V$61,20))</f>
        <v/>
      </c>
      <c r="R26" s="175" t="str">
        <f t="shared" si="0"/>
        <v/>
      </c>
      <c r="AB26" s="747"/>
      <c r="AC26" s="748"/>
      <c r="AD26" s="748"/>
      <c r="AE26" s="748"/>
      <c r="AF26" s="332"/>
      <c r="AG26" s="332"/>
      <c r="AH26" s="897"/>
      <c r="AI26" s="897"/>
      <c r="AJ26" s="897"/>
      <c r="AK26" s="897"/>
      <c r="AL26" s="332"/>
      <c r="AM26" s="332"/>
      <c r="AN26" s="750"/>
      <c r="AO26" s="750"/>
      <c r="AP26" s="750"/>
      <c r="AQ26" s="750"/>
      <c r="AR26" s="332"/>
      <c r="AS26" s="332"/>
      <c r="AT26" s="751"/>
      <c r="AU26" s="751"/>
      <c r="AV26" s="751"/>
      <c r="AW26" s="751"/>
      <c r="AX26" s="332"/>
      <c r="AY26" s="332"/>
      <c r="AZ26" s="946"/>
      <c r="BA26" s="947"/>
      <c r="BB26" s="947"/>
      <c r="BC26" s="948"/>
    </row>
    <row r="27" spans="1:57" ht="33.75" customHeight="1" x14ac:dyDescent="0.25">
      <c r="AB27" s="154"/>
    </row>
    <row r="28" spans="1:57" ht="33.75" customHeight="1" x14ac:dyDescent="0.25">
      <c r="AB28" s="154"/>
      <c r="AE28" s="155"/>
    </row>
    <row r="29" spans="1:57" ht="33.75" customHeight="1" x14ac:dyDescent="0.25"/>
    <row r="30" spans="1:57" ht="33.75" customHeight="1" x14ac:dyDescent="0.25"/>
  </sheetData>
  <sheetProtection algorithmName="SHA-512" hashValue="UNrorbLEr48GRvUIZ1PibRDOMSrVniBt/StTOUxdFswOXlMBoQi/ZMuvhfxF5z0PopAHNNwXHoiKXOfr3TQxrA==" saltValue="2aCODC+g9gbs2fZ5iGrTfQ=="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L7:L26 O7:O26 F7:J26 Z9">
    <cfRule type="containsText" dxfId="42" priority="9" stopIfTrue="1" operator="containsText" text="Yes">
      <formula>NOT(ISERROR(SEARCH("Yes",F5)))</formula>
    </cfRule>
    <cfRule type="containsText" dxfId="41" priority="10" stopIfTrue="1" operator="containsText" text="No">
      <formula>NOT(ISERROR(SEARCH("No",F5)))</formula>
    </cfRule>
  </conditionalFormatting>
  <conditionalFormatting sqref="AB9:AE9 AH9:AK9">
    <cfRule type="containsText" dxfId="40" priority="8" stopIfTrue="1" operator="containsText" text="Remember">
      <formula>NOT(ISERROR(SEARCH("Remember",AB9)))</formula>
    </cfRule>
  </conditionalFormatting>
  <conditionalFormatting sqref="AB20">
    <cfRule type="containsText" dxfId="39" priority="7" stopIfTrue="1" operator="containsText" text="You">
      <formula>NOT(ISERROR(SEARCH("You",AB20)))</formula>
    </cfRule>
  </conditionalFormatting>
  <conditionalFormatting sqref="AN9:AQ9">
    <cfRule type="containsText" dxfId="38" priority="2" stopIfTrue="1" operator="containsText" text="if">
      <formula>NOT(ISERROR(SEARCH("if",AN9)))</formula>
    </cfRule>
  </conditionalFormatting>
  <conditionalFormatting sqref="AB20">
    <cfRule type="containsText" dxfId="37" priority="1" stopIfTrue="1" operator="containsText" text="You">
      <formula>NOT(ISERROR(SEARCH("You",AB20)))</formula>
    </cfRule>
  </conditionalFormatting>
  <hyperlinks>
    <hyperlink ref="Y2:Z2" location="'Weekly Report'!A1" display="Go to Weekly Report" xr:uid="{00000000-0004-0000-0900-000000000000}"/>
    <hyperlink ref="T2:V2" location="'Menu Worksheet Instructions'!A1" display="Go to Instructions" xr:uid="{00000000-0004-0000-0900-000001000000}"/>
    <hyperlink ref="AZ2:BD2" r:id="rId1" display="https://foodbuyingguide.fns.usda.gov/files/Reports/USDA_FBG_Section2_Vegetables_YieldTable.pdf" xr:uid="{00000000-0004-0000-09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3553"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3554"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3555"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3556"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3557"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3558"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3559"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3560"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3561"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3562"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3563"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3564"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3565"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3566"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3567"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3568"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3569"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3570"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3571"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3572"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3573"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3574"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3575"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3576"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3577"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3578"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3579"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3580"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3581"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3582"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3583"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3584"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3585"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3586"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3587"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3588"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3589"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3590"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3591"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3592"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3593"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3594"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3595"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3596"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3597"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3598"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3599"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3600"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3601"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3602"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3603"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3604"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3605"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3606"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3607"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3608"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3609"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3610"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3611"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3612"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3613"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3614"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3615"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3616"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3617"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3618"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3619"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3620"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3621"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3622"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3623"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3624"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3625"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3626"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3627"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3628"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3629"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3630"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3631"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3632"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3633"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3634"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3635"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3636"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3637"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3638"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3639"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3640"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3641"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3642"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3643"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3644"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3645"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3646"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3647"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3648"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3649"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3650"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3651"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3652"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3653"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3654"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3655"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3656"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3657"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3658"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3659"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3660"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3661"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3662"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3663"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3664"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3665"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3666"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3667"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3668"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3669"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3670"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3671"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3672"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3673"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3674"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3675"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3676"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3677"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3678"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3679"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3680"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3681"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3682"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3683"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3684"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3685"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3686"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3687"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3688"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BE30"/>
  <sheetViews>
    <sheetView showGridLines="0" topLeftCell="C1" zoomScaleNormal="100" workbookViewId="0">
      <pane ySplit="6" topLeftCell="A7" activePane="bottomLeft" state="frozen"/>
      <selection activeCell="C7" sqref="C7"/>
      <selection pane="bottomLeft" activeCell="D7" sqref="D7"/>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89" t="s">
        <v>381</v>
      </c>
      <c r="D1" s="790"/>
      <c r="E1" s="790"/>
      <c r="F1" s="790"/>
      <c r="G1" s="790"/>
      <c r="H1" s="790"/>
      <c r="I1" s="790"/>
      <c r="J1" s="790"/>
      <c r="K1" s="790"/>
      <c r="L1" s="790"/>
      <c r="M1" s="790"/>
      <c r="N1" s="790"/>
      <c r="O1" s="790"/>
      <c r="P1" s="790"/>
      <c r="Q1" s="790"/>
      <c r="R1" s="790"/>
      <c r="S1" s="283"/>
      <c r="T1" s="876" t="s">
        <v>282</v>
      </c>
      <c r="U1" s="876"/>
      <c r="V1" s="876"/>
      <c r="W1" s="876"/>
      <c r="X1" s="876"/>
      <c r="Y1" s="876"/>
      <c r="Z1" s="876"/>
      <c r="AA1" s="283"/>
      <c r="AB1" s="790" t="s">
        <v>382</v>
      </c>
      <c r="AC1" s="790"/>
      <c r="AD1" s="790"/>
      <c r="AE1" s="790"/>
      <c r="AF1" s="790"/>
      <c r="AG1" s="790"/>
      <c r="AH1" s="790"/>
      <c r="AI1" s="790"/>
      <c r="AJ1" s="790"/>
      <c r="AK1" s="790"/>
      <c r="AL1" s="790"/>
      <c r="AM1" s="790"/>
      <c r="AN1" s="790"/>
      <c r="AO1" s="790"/>
      <c r="AP1" s="790"/>
      <c r="AQ1" s="790"/>
      <c r="AR1" s="790"/>
      <c r="AS1" s="790"/>
      <c r="AT1" s="790"/>
      <c r="AU1" s="790"/>
      <c r="AV1" s="790"/>
      <c r="AW1" s="790"/>
      <c r="AX1" s="790"/>
      <c r="AY1" s="790"/>
      <c r="AZ1" s="790"/>
      <c r="BA1" s="790"/>
      <c r="BB1" s="790"/>
      <c r="BC1" s="791"/>
    </row>
    <row r="2" spans="1:57" ht="69.75" customHeight="1" thickBot="1" x14ac:dyDescent="0.3">
      <c r="D2" s="887" t="s">
        <v>284</v>
      </c>
      <c r="E2" s="887"/>
      <c r="F2" s="887"/>
      <c r="G2" s="887"/>
      <c r="H2" s="887"/>
      <c r="I2" s="887"/>
      <c r="J2" s="887"/>
      <c r="K2" s="887"/>
      <c r="L2" s="887"/>
      <c r="M2" s="887"/>
      <c r="N2" s="887"/>
      <c r="O2" s="887"/>
      <c r="P2" s="887"/>
      <c r="Q2" s="887"/>
      <c r="R2" s="887"/>
      <c r="S2" s="426"/>
      <c r="T2" s="878" t="s">
        <v>249</v>
      </c>
      <c r="U2" s="878"/>
      <c r="V2" s="878"/>
      <c r="Y2" s="891" t="s">
        <v>285</v>
      </c>
      <c r="Z2" s="891"/>
      <c r="AB2" s="974" t="s">
        <v>383</v>
      </c>
      <c r="AC2" s="975"/>
      <c r="AD2" s="975"/>
      <c r="AE2" s="975"/>
      <c r="AF2" s="975"/>
      <c r="AG2" s="975"/>
      <c r="AH2" s="975"/>
      <c r="AI2" s="975"/>
      <c r="AJ2" s="975"/>
      <c r="AK2" s="975"/>
      <c r="AL2" s="975"/>
      <c r="AM2" s="975"/>
      <c r="AN2" s="975"/>
      <c r="AO2" s="975"/>
      <c r="AP2" s="975"/>
      <c r="AQ2" s="975"/>
      <c r="AR2" s="975"/>
      <c r="AS2" s="975"/>
      <c r="AT2" s="975"/>
      <c r="AU2" s="975"/>
      <c r="AV2" s="975"/>
      <c r="AW2" s="975"/>
      <c r="AX2" s="422"/>
      <c r="AY2" s="422"/>
      <c r="AZ2" s="976" t="s">
        <v>287</v>
      </c>
      <c r="BA2" s="977"/>
      <c r="BB2" s="977"/>
      <c r="BC2" s="977"/>
      <c r="BD2" s="977"/>
    </row>
    <row r="3" spans="1:57" ht="24" customHeight="1" thickBot="1" x14ac:dyDescent="0.35">
      <c r="C3" s="836" t="s">
        <v>384</v>
      </c>
      <c r="D3" s="837"/>
      <c r="E3" s="837"/>
      <c r="F3" s="837"/>
      <c r="G3" s="837"/>
      <c r="H3" s="837"/>
      <c r="I3" s="837"/>
      <c r="J3" s="837"/>
      <c r="K3" s="837"/>
      <c r="L3" s="837"/>
      <c r="M3" s="837"/>
      <c r="N3" s="837"/>
      <c r="O3" s="837"/>
      <c r="P3" s="837"/>
      <c r="Q3" s="837"/>
      <c r="R3" s="837"/>
      <c r="S3" s="837"/>
      <c r="T3" s="837"/>
      <c r="U3" s="837"/>
      <c r="V3" s="837"/>
      <c r="W3" s="837"/>
      <c r="X3" s="837"/>
      <c r="Y3" s="837"/>
      <c r="Z3" s="838"/>
      <c r="AB3" s="882" t="s">
        <v>385</v>
      </c>
      <c r="AC3" s="883"/>
      <c r="AD3" s="883"/>
      <c r="AE3" s="883"/>
      <c r="AF3" s="883"/>
      <c r="AG3" s="883"/>
      <c r="AH3" s="883"/>
      <c r="AI3" s="883"/>
      <c r="AJ3" s="883"/>
      <c r="AK3" s="883"/>
      <c r="AL3" s="883"/>
      <c r="AM3" s="883"/>
      <c r="AN3" s="883"/>
      <c r="AO3" s="401"/>
      <c r="AP3" s="401"/>
      <c r="AQ3" s="401"/>
      <c r="AR3" s="401" t="b">
        <v>0</v>
      </c>
      <c r="AS3" s="401"/>
      <c r="AT3" s="401"/>
      <c r="AU3" s="401"/>
      <c r="AV3" s="401"/>
      <c r="AW3" s="401"/>
      <c r="AX3" s="401"/>
      <c r="AY3" s="401"/>
      <c r="AZ3" s="401"/>
      <c r="BA3" s="401"/>
      <c r="BB3" s="401"/>
      <c r="BC3" s="402"/>
    </row>
    <row r="4" spans="1:57" ht="60.75" customHeight="1" thickBot="1" x14ac:dyDescent="0.3">
      <c r="C4" s="830" t="s">
        <v>290</v>
      </c>
      <c r="D4" s="978"/>
      <c r="E4" s="860" t="s">
        <v>291</v>
      </c>
      <c r="F4" s="861"/>
      <c r="G4" s="739" t="s">
        <v>292</v>
      </c>
      <c r="H4" s="855"/>
      <c r="I4" s="855"/>
      <c r="J4" s="856"/>
      <c r="K4" s="839" t="s">
        <v>293</v>
      </c>
      <c r="L4" s="840"/>
      <c r="M4" s="841"/>
      <c r="N4" s="850" t="s">
        <v>294</v>
      </c>
      <c r="O4" s="851"/>
      <c r="P4" s="852"/>
      <c r="Q4" s="888" t="s">
        <v>295</v>
      </c>
      <c r="R4" s="889"/>
      <c r="S4" s="879" t="s">
        <v>386</v>
      </c>
      <c r="T4" s="880"/>
      <c r="U4" s="880"/>
      <c r="V4" s="880"/>
      <c r="W4" s="880"/>
      <c r="X4" s="880"/>
      <c r="Y4" s="880"/>
      <c r="Z4" s="881"/>
      <c r="AB4" s="884" t="s">
        <v>387</v>
      </c>
      <c r="AC4" s="885"/>
      <c r="AD4" s="885"/>
      <c r="AE4" s="885"/>
      <c r="AF4" s="885"/>
      <c r="AG4" s="885"/>
      <c r="AH4" s="885"/>
      <c r="AI4" s="885"/>
      <c r="AJ4" s="885"/>
      <c r="AK4" s="885"/>
      <c r="AL4" s="885"/>
      <c r="AM4" s="885"/>
      <c r="AN4" s="885"/>
      <c r="AO4" s="885"/>
      <c r="AP4" s="885"/>
      <c r="AQ4" s="885"/>
      <c r="AR4" s="885"/>
      <c r="AS4" s="885"/>
      <c r="AT4" s="885"/>
      <c r="AU4" s="885"/>
      <c r="AV4" s="885"/>
      <c r="AW4" s="885"/>
      <c r="AX4" s="885"/>
      <c r="AY4" s="885"/>
      <c r="AZ4" s="885"/>
      <c r="BA4" s="885"/>
      <c r="BB4" s="885"/>
      <c r="BC4" s="886"/>
      <c r="BD4" s="66" t="s">
        <v>269</v>
      </c>
      <c r="BE4" s="66" t="s">
        <v>270</v>
      </c>
    </row>
    <row r="5" spans="1:57" ht="34.5" customHeight="1" x14ac:dyDescent="0.25">
      <c r="C5" s="979"/>
      <c r="D5" s="980"/>
      <c r="E5" s="862" t="s">
        <v>298</v>
      </c>
      <c r="F5" s="867" t="s">
        <v>299</v>
      </c>
      <c r="G5" s="846" t="s">
        <v>300</v>
      </c>
      <c r="H5" s="869" t="s">
        <v>301</v>
      </c>
      <c r="I5" s="871" t="s">
        <v>302</v>
      </c>
      <c r="J5" s="848" t="s">
        <v>303</v>
      </c>
      <c r="K5" s="703" t="s">
        <v>304</v>
      </c>
      <c r="L5" s="819" t="s">
        <v>305</v>
      </c>
      <c r="M5" s="709" t="s">
        <v>306</v>
      </c>
      <c r="N5" s="678" t="s">
        <v>307</v>
      </c>
      <c r="O5" s="819" t="s">
        <v>308</v>
      </c>
      <c r="P5" s="853" t="s">
        <v>309</v>
      </c>
      <c r="Q5" s="893" t="s">
        <v>310</v>
      </c>
      <c r="R5" s="867" t="s">
        <v>311</v>
      </c>
      <c r="S5" s="814" t="s">
        <v>312</v>
      </c>
      <c r="T5" s="815"/>
      <c r="U5" s="815"/>
      <c r="V5" s="815"/>
      <c r="W5" s="66"/>
      <c r="X5" s="66" t="b">
        <v>0</v>
      </c>
      <c r="Y5" s="78"/>
      <c r="Z5" s="864" t="str">
        <f>IF(AND(X5=FALSE,X6=FALSE,X7=FALSE,X8=FALSE),"",IF(AND(X5=TRUE,X6=TRUE),"Yes",IF(AND(X5=TRUE,X7=TRUE),"Yes",IF(AND(X6=TRUE,X7=TRUE),"Yes",IF(AND(X5=TRUE,X8=TRUE),"Yes",IF(AND(X7=TRUE,X8=TRUE),"Yes","No"))))))</f>
        <v/>
      </c>
      <c r="AB5" s="877" t="s">
        <v>388</v>
      </c>
      <c r="AC5" s="398"/>
      <c r="AD5" s="398"/>
      <c r="AE5" s="892" t="s">
        <v>251</v>
      </c>
      <c r="AF5" s="399"/>
      <c r="AG5" s="399"/>
      <c r="AH5" s="818" t="s">
        <v>389</v>
      </c>
      <c r="AI5" s="623"/>
      <c r="AJ5" s="623"/>
      <c r="AK5" s="818" t="s">
        <v>251</v>
      </c>
      <c r="AL5" s="399"/>
      <c r="AM5" s="399"/>
      <c r="AN5" s="859" t="s">
        <v>390</v>
      </c>
      <c r="AO5" s="626"/>
      <c r="AP5" s="626"/>
      <c r="AQ5" s="859" t="s">
        <v>251</v>
      </c>
      <c r="AR5" s="399"/>
      <c r="AS5" s="399"/>
      <c r="AT5" s="857" t="s">
        <v>391</v>
      </c>
      <c r="AU5" s="625"/>
      <c r="AV5" s="625"/>
      <c r="AW5" s="857" t="s">
        <v>251</v>
      </c>
      <c r="AX5" s="399"/>
      <c r="AY5" s="399"/>
      <c r="AZ5" s="960" t="s">
        <v>392</v>
      </c>
      <c r="BA5" s="627"/>
      <c r="BB5" s="400"/>
      <c r="BC5" s="895" t="s">
        <v>251</v>
      </c>
      <c r="BD5" s="858">
        <v>1</v>
      </c>
      <c r="BE5" s="858">
        <f>INDEX(Cups,BD5)</f>
        <v>0</v>
      </c>
    </row>
    <row r="6" spans="1:57" ht="44.25" customHeight="1" thickBot="1" x14ac:dyDescent="0.3">
      <c r="C6" s="981"/>
      <c r="D6" s="982"/>
      <c r="E6" s="863"/>
      <c r="F6" s="868"/>
      <c r="G6" s="847"/>
      <c r="H6" s="870"/>
      <c r="I6" s="872"/>
      <c r="J6" s="849"/>
      <c r="K6" s="704"/>
      <c r="L6" s="820"/>
      <c r="M6" s="710"/>
      <c r="N6" s="890"/>
      <c r="O6" s="820"/>
      <c r="P6" s="854"/>
      <c r="Q6" s="894"/>
      <c r="R6" s="868"/>
      <c r="S6" s="814" t="s">
        <v>318</v>
      </c>
      <c r="T6" s="815"/>
      <c r="U6" s="815"/>
      <c r="V6" s="815"/>
      <c r="W6" s="66"/>
      <c r="X6" s="66" t="b">
        <v>0</v>
      </c>
      <c r="Y6" s="78"/>
      <c r="Z6" s="865"/>
      <c r="AB6" s="797"/>
      <c r="AC6" s="308" t="s">
        <v>256</v>
      </c>
      <c r="AD6" s="308"/>
      <c r="AE6" s="780"/>
      <c r="AF6" s="252" t="s">
        <v>257</v>
      </c>
      <c r="AG6" s="252" t="s">
        <v>258</v>
      </c>
      <c r="AH6" s="782"/>
      <c r="AI6" s="621" t="s">
        <v>259</v>
      </c>
      <c r="AJ6" s="621"/>
      <c r="AK6" s="782"/>
      <c r="AL6" s="252" t="s">
        <v>260</v>
      </c>
      <c r="AM6" s="252" t="s">
        <v>261</v>
      </c>
      <c r="AN6" s="769"/>
      <c r="AO6" s="615" t="s">
        <v>262</v>
      </c>
      <c r="AP6" s="615"/>
      <c r="AQ6" s="769"/>
      <c r="AR6" s="252" t="s">
        <v>263</v>
      </c>
      <c r="AS6" s="252" t="s">
        <v>264</v>
      </c>
      <c r="AT6" s="771"/>
      <c r="AU6" s="617" t="s">
        <v>265</v>
      </c>
      <c r="AV6" s="617"/>
      <c r="AW6" s="771"/>
      <c r="AX6" s="252" t="s">
        <v>266</v>
      </c>
      <c r="AY6" s="252" t="s">
        <v>267</v>
      </c>
      <c r="AZ6" s="773"/>
      <c r="BA6" s="619" t="s">
        <v>268</v>
      </c>
      <c r="BB6" s="253"/>
      <c r="BC6" s="775"/>
      <c r="BD6" s="858"/>
      <c r="BE6" s="858"/>
    </row>
    <row r="7" spans="1:57" ht="34.5" customHeight="1" x14ac:dyDescent="0.25">
      <c r="A7" s="427">
        <v>1</v>
      </c>
      <c r="B7" s="427">
        <f>INDEX(meals,A7)</f>
        <v>0</v>
      </c>
      <c r="C7" s="433">
        <v>1</v>
      </c>
      <c r="D7" s="77"/>
      <c r="E7" s="172" t="str">
        <f>IF(B7=0,"",FLOOR(VLOOKUP(A7,'All Meals'!$A$12:$V$61,4),0.25))</f>
        <v/>
      </c>
      <c r="F7" s="173" t="str">
        <f>IF(B7=0,"",IF(E7="","No",IF(E7&gt;=2,"Yes","No")))</f>
        <v/>
      </c>
      <c r="G7" s="172" t="str">
        <f>IF(B7=0,"",FLOOR(VLOOKUP(A7,'All Meals'!$A$12:$V$61,5),0.25))</f>
        <v/>
      </c>
      <c r="H7" s="174" t="str">
        <f>IF(B7=0,"",IF(G7="","No",IF(G7&gt;=2,"Yes","No")))</f>
        <v/>
      </c>
      <c r="I7" s="247" t="str">
        <f>IF(B7=0,"",FLOOR(VLOOKUP(A7,'All Meals'!$A$12:$V$61,6),0.25))</f>
        <v/>
      </c>
      <c r="J7" s="247" t="str">
        <f>IF(B7=0,"",FLOOR(VLOOKUP(A7,'All Meals'!$A$12:$V$61,7),0.25))</f>
        <v/>
      </c>
      <c r="K7" s="95" t="str">
        <f>IF(B7=0, "",VLOOKUP(A7,'All Meals'!$A$12:$V$61,10))</f>
        <v/>
      </c>
      <c r="L7" s="96" t="str">
        <f>IF(B7=0,"",IF(K7="","No",IF(K7&gt;=1,"Yes","No")))</f>
        <v/>
      </c>
      <c r="M7" s="333" t="str">
        <f>IF(B7=0, "",VLOOKUP(A7,'All Meals'!$A$12:$V$61,13))</f>
        <v/>
      </c>
      <c r="N7" s="95" t="str">
        <f>IF(B7=0, "",VLOOKUP(A7,'All Meals'!$A$12:$V$61,16))</f>
        <v/>
      </c>
      <c r="O7" s="417" t="str">
        <f>IF(B7=0,"",IF(N7="","No",IF(N7&gt;=1,"Yes","No")))</f>
        <v/>
      </c>
      <c r="P7" s="418" t="str">
        <f>IF(B7=0, "",VLOOKUP(A7,'All Meals'!$A$12:$V$61,19))</f>
        <v/>
      </c>
      <c r="Q7" s="95" t="str">
        <f>IF(B7=0, "",VLOOKUP(A7,'All Meals'!$A$12:$V$61,20))</f>
        <v/>
      </c>
      <c r="R7" s="173" t="str">
        <f t="shared" ref="R7:R26" si="0">IF(B7=0,"",IF(Q7="","No",IF(Q7&gt;=1,"Yes","No")))</f>
        <v/>
      </c>
      <c r="S7" s="814" t="s">
        <v>319</v>
      </c>
      <c r="T7" s="815"/>
      <c r="U7" s="815"/>
      <c r="V7" s="815"/>
      <c r="W7" s="66"/>
      <c r="X7" s="66" t="b">
        <v>0</v>
      </c>
      <c r="Y7" s="78"/>
      <c r="Z7" s="865"/>
      <c r="AB7" s="821" t="s">
        <v>393</v>
      </c>
      <c r="AC7" s="828"/>
      <c r="AD7" s="828"/>
      <c r="AE7" s="826"/>
      <c r="AF7" s="823">
        <v>1</v>
      </c>
      <c r="AG7" s="825">
        <f>INDEX(Cups,AF7)</f>
        <v>0</v>
      </c>
      <c r="AH7" s="942" t="s">
        <v>394</v>
      </c>
      <c r="AI7" s="944"/>
      <c r="AJ7" s="944"/>
      <c r="AK7" s="942"/>
      <c r="AL7" s="823">
        <v>1</v>
      </c>
      <c r="AM7" s="825">
        <f>INDEX(Cups,AL7)</f>
        <v>0</v>
      </c>
      <c r="AN7" s="816" t="s">
        <v>395</v>
      </c>
      <c r="AO7" s="972"/>
      <c r="AP7" s="972"/>
      <c r="AQ7" s="816"/>
      <c r="AR7" s="823">
        <v>1</v>
      </c>
      <c r="AS7" s="825">
        <f>INDEX(Cups,AR7)</f>
        <v>0</v>
      </c>
      <c r="AT7" s="968" t="s">
        <v>396</v>
      </c>
      <c r="AU7" s="958"/>
      <c r="AV7" s="958"/>
      <c r="AW7" s="958"/>
      <c r="AX7" s="823">
        <v>1</v>
      </c>
      <c r="AY7" s="825">
        <f>INDEX(Cups,AX7)</f>
        <v>0</v>
      </c>
      <c r="AZ7" s="970" t="s">
        <v>397</v>
      </c>
      <c r="BA7" s="964"/>
      <c r="BB7" s="964"/>
      <c r="BC7" s="966"/>
    </row>
    <row r="8" spans="1:57" ht="33.75" customHeight="1" thickBot="1" x14ac:dyDescent="0.3">
      <c r="A8" s="427">
        <v>1</v>
      </c>
      <c r="B8" s="427">
        <f>INDEX(meals,A8)</f>
        <v>0</v>
      </c>
      <c r="C8" s="434">
        <v>2</v>
      </c>
      <c r="D8" s="59"/>
      <c r="E8" s="172" t="str">
        <f>IF(B8=0,"",FLOOR(VLOOKUP(A8,'All Meals'!$A$12:$V$61,4),0.25))</f>
        <v/>
      </c>
      <c r="F8" s="246" t="str">
        <f t="shared" ref="F8:F26" si="1">IF(B8=0,"",IF(E8="","No",IF(E8&gt;=2,"Yes","No")))</f>
        <v/>
      </c>
      <c r="G8" s="172" t="str">
        <f>IF(B8=0,"",FLOOR(VLOOKUP(A8,'All Meals'!$A$12:$V$61,5),0.25))</f>
        <v/>
      </c>
      <c r="H8" s="174" t="str">
        <f t="shared" ref="H8:H26" si="2">IF(B8=0,"",IF(G8="","No",IF(G8&gt;=2,"Yes","No")))</f>
        <v/>
      </c>
      <c r="I8" s="247" t="str">
        <f>IF(B8=0,"",FLOOR(VLOOKUP(A8,'All Meals'!$A$12:$V$61,6),0.25))</f>
        <v/>
      </c>
      <c r="J8" s="247" t="str">
        <f>IF(B8=0,"",FLOOR(VLOOKUP(A8,'All Meals'!$A$12:$V$61,7),0.25))</f>
        <v/>
      </c>
      <c r="K8" s="95" t="str">
        <f>IF(B8=0, "",VLOOKUP(A8,'All Meals'!$A$12:$V$61,10))</f>
        <v/>
      </c>
      <c r="L8" s="96" t="str">
        <f t="shared" ref="L8:L26" si="3">IF(B8=0,"",IF(K8="","No",IF(K8&gt;=1,"Yes","No")))</f>
        <v/>
      </c>
      <c r="M8" s="333" t="str">
        <f>IF(B8=0, "",VLOOKUP(A8,'All Meals'!$A$12:$V$61,13))</f>
        <v/>
      </c>
      <c r="N8" s="95" t="str">
        <f>IF(B8=0, "",VLOOKUP(A8,'All Meals'!$A$12:$V$61,16))</f>
        <v/>
      </c>
      <c r="O8" s="417" t="str">
        <f t="shared" ref="O8:O26" si="4">IF(B8=0,"",IF(N8="","No",IF(N8&gt;=1,"Yes","No")))</f>
        <v/>
      </c>
      <c r="P8" s="418" t="str">
        <f>IF(B8=0, "",VLOOKUP(A8,'All Meals'!$A$12:$V$61,19))</f>
        <v/>
      </c>
      <c r="Q8" s="95" t="str">
        <f>IF(B8=0, "",VLOOKUP(A8,'All Meals'!$A$12:$V$61,20))</f>
        <v/>
      </c>
      <c r="R8" s="173" t="str">
        <f t="shared" si="0"/>
        <v/>
      </c>
      <c r="S8" s="814" t="s">
        <v>325</v>
      </c>
      <c r="T8" s="815"/>
      <c r="U8" s="815"/>
      <c r="V8" s="815"/>
      <c r="W8" s="66"/>
      <c r="X8" s="66" t="b">
        <v>0</v>
      </c>
      <c r="Y8" s="78"/>
      <c r="Z8" s="866"/>
      <c r="AB8" s="822"/>
      <c r="AC8" s="829"/>
      <c r="AD8" s="829"/>
      <c r="AE8" s="827"/>
      <c r="AF8" s="824"/>
      <c r="AG8" s="824"/>
      <c r="AH8" s="943"/>
      <c r="AI8" s="945"/>
      <c r="AJ8" s="945"/>
      <c r="AK8" s="943"/>
      <c r="AL8" s="824"/>
      <c r="AM8" s="824"/>
      <c r="AN8" s="817"/>
      <c r="AO8" s="973"/>
      <c r="AP8" s="973"/>
      <c r="AQ8" s="817"/>
      <c r="AR8" s="824"/>
      <c r="AS8" s="824"/>
      <c r="AT8" s="969"/>
      <c r="AU8" s="959"/>
      <c r="AV8" s="959"/>
      <c r="AW8" s="959"/>
      <c r="AX8" s="824"/>
      <c r="AY8" s="824"/>
      <c r="AZ8" s="971"/>
      <c r="BA8" s="965"/>
      <c r="BB8" s="965"/>
      <c r="BC8" s="967"/>
    </row>
    <row r="9" spans="1:57" ht="33.75" customHeight="1" thickBot="1" x14ac:dyDescent="0.3">
      <c r="A9" s="427">
        <v>1</v>
      </c>
      <c r="B9" s="427">
        <f>INDEX(meals,A9)</f>
        <v>0</v>
      </c>
      <c r="C9" s="434">
        <v>3</v>
      </c>
      <c r="D9" s="59"/>
      <c r="E9" s="172" t="str">
        <f>IF(B9=0,"",FLOOR(VLOOKUP(A9,'All Meals'!$A$12:$V$61,4),0.25))</f>
        <v/>
      </c>
      <c r="F9" s="246" t="str">
        <f t="shared" si="1"/>
        <v/>
      </c>
      <c r="G9" s="172" t="str">
        <f>IF(B9=0,"",FLOOR(VLOOKUP(A9,'All Meals'!$A$12:$V$61,5),0.25))</f>
        <v/>
      </c>
      <c r="H9" s="174" t="str">
        <f t="shared" si="2"/>
        <v/>
      </c>
      <c r="I9" s="247" t="str">
        <f>IF(B9=0,"",FLOOR(VLOOKUP(A9,'All Meals'!$A$12:$V$61,6),0.25))</f>
        <v/>
      </c>
      <c r="J9" s="247" t="str">
        <f>IF(B9=0,"",FLOOR(VLOOKUP(A9,'All Meals'!$A$12:$V$61,7),0.25))</f>
        <v/>
      </c>
      <c r="K9" s="95" t="str">
        <f>IF(B9=0, "",VLOOKUP(A9,'All Meals'!$A$12:$V$61,10))</f>
        <v/>
      </c>
      <c r="L9" s="96" t="str">
        <f t="shared" si="3"/>
        <v/>
      </c>
      <c r="M9" s="333" t="str">
        <f>IF(B9=0, "",VLOOKUP(A9,'All Meals'!$A$12:$V$61,13))</f>
        <v/>
      </c>
      <c r="N9" s="95" t="str">
        <f>IF(B9=0, "",VLOOKUP(A9,'All Meals'!$A$12:$V$61,16))</f>
        <v/>
      </c>
      <c r="O9" s="417" t="str">
        <f t="shared" si="4"/>
        <v/>
      </c>
      <c r="P9" s="418" t="str">
        <f>IF(B9=0, "",VLOOKUP(A9,'All Meals'!$A$12:$V$61,19))</f>
        <v/>
      </c>
      <c r="Q9" s="95" t="str">
        <f>IF(B9=0, "",VLOOKUP(A9,'All Meals'!$A$12:$V$61,20))</f>
        <v/>
      </c>
      <c r="R9" s="173" t="str">
        <f t="shared" si="0"/>
        <v/>
      </c>
      <c r="S9" s="935" t="s">
        <v>326</v>
      </c>
      <c r="T9" s="936"/>
      <c r="U9" s="936"/>
      <c r="V9" s="936"/>
      <c r="W9" s="93"/>
      <c r="X9" s="93" t="b">
        <v>0</v>
      </c>
      <c r="Y9" s="79"/>
      <c r="Z9" s="94" t="str">
        <f>IF(X9=TRUE,"No","")</f>
        <v/>
      </c>
      <c r="AB9" s="920" t="str">
        <f>IF(OR(COUNTIF(AC10:AC19, 12)&gt;0, COUNTIF(AC10:AC19,2)&gt;0, COUNTIF(AC10:AC19,4)&gt;0, COUNTIF(AC10:AC19,10)&gt;0, COUNTIF(AC10:AC19,15)&gt;0, COUNTIF(AC10:AC19,17)&gt;0,), "Remember to enter CREDITABLE amounts of leafy greens!", "")</f>
        <v/>
      </c>
      <c r="AC9" s="921"/>
      <c r="AD9" s="921"/>
      <c r="AE9" s="922"/>
      <c r="AF9" s="624"/>
      <c r="AG9" s="624"/>
      <c r="AH9" s="939" t="str">
        <f>IF(COUNTIF(AI10:AI19,10)&gt;0,"Remember to enter the CREDITABLE amount of tomato paste!","")</f>
        <v/>
      </c>
      <c r="AI9" s="940"/>
      <c r="AJ9" s="940"/>
      <c r="AK9" s="941"/>
      <c r="AL9" s="624"/>
      <c r="AM9" s="624"/>
      <c r="AN9" s="805" t="str">
        <f>IF(SUM(AO10:AO19)&gt;10, "If crediting as a vegetable do not also credit as a meat/meat alternate", "")</f>
        <v/>
      </c>
      <c r="AO9" s="806"/>
      <c r="AP9" s="806"/>
      <c r="AQ9" s="807"/>
      <c r="AR9" s="282"/>
      <c r="AS9" s="282"/>
      <c r="AT9" s="955"/>
      <c r="AU9" s="956"/>
      <c r="AV9" s="956"/>
      <c r="AW9" s="957"/>
      <c r="AX9" s="282"/>
      <c r="AY9" s="282"/>
      <c r="AZ9" s="961"/>
      <c r="BA9" s="962"/>
      <c r="BB9" s="962"/>
      <c r="BC9" s="963"/>
    </row>
    <row r="10" spans="1:57" ht="33.75" customHeight="1" thickBot="1" x14ac:dyDescent="0.3">
      <c r="A10" s="427">
        <v>1</v>
      </c>
      <c r="B10" s="427">
        <f t="shared" ref="B10:B26" si="5">INDEX(meals,A10)</f>
        <v>0</v>
      </c>
      <c r="C10" s="434">
        <v>4</v>
      </c>
      <c r="D10" s="59"/>
      <c r="E10" s="172" t="str">
        <f>IF(B10=0,"",FLOOR(VLOOKUP(A10,'All Meals'!$A$12:$V$61,4),0.25))</f>
        <v/>
      </c>
      <c r="F10" s="246" t="str">
        <f t="shared" si="1"/>
        <v/>
      </c>
      <c r="G10" s="172" t="str">
        <f>IF(B10=0,"",FLOOR(VLOOKUP(A10,'All Meals'!$A$12:$V$61,5),0.25))</f>
        <v/>
      </c>
      <c r="H10" s="174" t="str">
        <f t="shared" si="2"/>
        <v/>
      </c>
      <c r="I10" s="247" t="str">
        <f>IF(B10=0,"",FLOOR(VLOOKUP(A10,'All Meals'!$A$12:$V$61,6),0.25))</f>
        <v/>
      </c>
      <c r="J10" s="247" t="str">
        <f>IF(B10=0,"",FLOOR(VLOOKUP(A10,'All Meals'!$A$12:$V$61,7),0.25))</f>
        <v/>
      </c>
      <c r="K10" s="95" t="str">
        <f>IF(B10=0, "",VLOOKUP(A10,'All Meals'!$A$12:$V$61,10))</f>
        <v/>
      </c>
      <c r="L10" s="96" t="str">
        <f t="shared" si="3"/>
        <v/>
      </c>
      <c r="M10" s="333" t="str">
        <f>IF(B10=0, "",VLOOKUP(A10,'All Meals'!$A$12:$V$61,13))</f>
        <v/>
      </c>
      <c r="N10" s="95" t="str">
        <f>IF(B10=0, "",VLOOKUP(A10,'All Meals'!$A$12:$V$61,16))</f>
        <v/>
      </c>
      <c r="O10" s="417" t="str">
        <f t="shared" si="4"/>
        <v/>
      </c>
      <c r="P10" s="418" t="str">
        <f>IF(B10=0, "",VLOOKUP(A10,'All Meals'!$A$12:$V$61,19))</f>
        <v/>
      </c>
      <c r="Q10" s="95" t="str">
        <f>IF(B10=0, "",VLOOKUP(A10,'All Meals'!$A$12:$V$61,20))</f>
        <v/>
      </c>
      <c r="R10" s="173" t="str">
        <f t="shared" si="0"/>
        <v/>
      </c>
      <c r="S10" s="309"/>
      <c r="T10" s="154"/>
      <c r="U10" s="154"/>
      <c r="V10" s="154"/>
      <c r="W10" s="66"/>
      <c r="X10" s="66"/>
      <c r="AB10" s="206"/>
      <c r="AC10" s="207">
        <v>1</v>
      </c>
      <c r="AD10" s="207">
        <f t="shared" ref="AD10:AD19" si="6">INDEX(GREEN,AC10)</f>
        <v>0</v>
      </c>
      <c r="AE10" s="207"/>
      <c r="AF10" s="281">
        <v>1</v>
      </c>
      <c r="AG10" s="281" t="str">
        <f t="shared" ref="AG10:AG19" si="7">IF(AD10=0,"",INDEX(Cups,AF10))</f>
        <v/>
      </c>
      <c r="AH10" s="82"/>
      <c r="AI10" s="82">
        <v>1</v>
      </c>
      <c r="AJ10" s="82">
        <f t="shared" ref="AJ10:AJ19" si="8">INDEX(RED,AI10)</f>
        <v>0</v>
      </c>
      <c r="AK10" s="82"/>
      <c r="AL10" s="281">
        <v>1</v>
      </c>
      <c r="AM10" s="281" t="str">
        <f t="shared" ref="AM10:AM19" si="9">IF(AJ10=0, "", INDEX(Cups,AL10))</f>
        <v/>
      </c>
      <c r="AN10" s="208"/>
      <c r="AO10" s="208">
        <v>1</v>
      </c>
      <c r="AP10" s="208">
        <f t="shared" ref="AP10:AP19" si="10">INDEX(BEANS,AO10)</f>
        <v>0</v>
      </c>
      <c r="AQ10" s="208"/>
      <c r="AR10" s="281">
        <v>1</v>
      </c>
      <c r="AS10" s="281" t="str">
        <f t="shared" ref="AS10:AS19" si="11">IF(AP10=0,"",INDEX(Cups,AR10))</f>
        <v/>
      </c>
      <c r="AT10" s="209"/>
      <c r="AU10" s="209">
        <v>1</v>
      </c>
      <c r="AV10" s="209">
        <f t="shared" ref="AV10:AV19" si="12">INDEX(STARCHY,AU10)</f>
        <v>0</v>
      </c>
      <c r="AW10" s="209"/>
      <c r="AX10" s="281">
        <v>1</v>
      </c>
      <c r="AY10" s="281" t="str">
        <f>IF(AV10=0,"",INDEX(Cups,AX10))</f>
        <v/>
      </c>
      <c r="AZ10" s="210"/>
      <c r="BA10" s="210">
        <v>1</v>
      </c>
      <c r="BB10" s="211">
        <f t="shared" ref="BB10:BB19" si="13">INDEX(OTHER,BA10)</f>
        <v>0</v>
      </c>
      <c r="BC10" s="212"/>
      <c r="BD10" s="66">
        <v>1</v>
      </c>
      <c r="BE10" s="66" t="str">
        <f t="shared" ref="BE10:BE19" si="14">IF(BB10=0,"",INDEX(Cups,BD10))</f>
        <v/>
      </c>
    </row>
    <row r="11" spans="1:57" ht="33.75" customHeight="1" x14ac:dyDescent="0.25">
      <c r="A11" s="427">
        <v>1</v>
      </c>
      <c r="B11" s="427">
        <f t="shared" si="5"/>
        <v>0</v>
      </c>
      <c r="C11" s="434">
        <v>5</v>
      </c>
      <c r="D11" s="59"/>
      <c r="E11" s="172" t="str">
        <f>IF(B11=0,"",FLOOR(VLOOKUP(A11,'All Meals'!$A$12:$V$61,4),0.25))</f>
        <v/>
      </c>
      <c r="F11" s="246" t="str">
        <f t="shared" si="1"/>
        <v/>
      </c>
      <c r="G11" s="172" t="str">
        <f>IF(B11=0,"",FLOOR(VLOOKUP(A11,'All Meals'!$A$12:$V$61,5),0.25))</f>
        <v/>
      </c>
      <c r="H11" s="174" t="str">
        <f t="shared" si="2"/>
        <v/>
      </c>
      <c r="I11" s="247" t="str">
        <f>IF(B11=0,"",FLOOR(VLOOKUP(A11,'All Meals'!$A$12:$V$61,6),0.25))</f>
        <v/>
      </c>
      <c r="J11" s="247" t="str">
        <f>IF(B11=0,"",FLOOR(VLOOKUP(A11,'All Meals'!$A$12:$V$61,7),0.25))</f>
        <v/>
      </c>
      <c r="K11" s="95" t="str">
        <f>IF(B11=0, "",VLOOKUP(A11,'All Meals'!$A$12:$V$61,10))</f>
        <v/>
      </c>
      <c r="L11" s="96" t="str">
        <f t="shared" si="3"/>
        <v/>
      </c>
      <c r="M11" s="333" t="str">
        <f>IF(B11=0, "",VLOOKUP(A11,'All Meals'!$A$12:$V$61,13))</f>
        <v/>
      </c>
      <c r="N11" s="95" t="str">
        <f>IF(B11=0, "",VLOOKUP(A11,'All Meals'!$A$12:$V$61,16))</f>
        <v/>
      </c>
      <c r="O11" s="417" t="str">
        <f t="shared" si="4"/>
        <v/>
      </c>
      <c r="P11" s="418" t="str">
        <f>IF(B11=0, "",VLOOKUP(A11,'All Meals'!$A$12:$V$61,19))</f>
        <v/>
      </c>
      <c r="Q11" s="95" t="str">
        <f>IF(B11=0, "",VLOOKUP(A11,'All Meals'!$A$12:$V$61,20))</f>
        <v/>
      </c>
      <c r="R11" s="173" t="str">
        <f t="shared" si="0"/>
        <v/>
      </c>
      <c r="T11" s="675" t="s">
        <v>119</v>
      </c>
      <c r="U11" s="676"/>
      <c r="V11" s="676"/>
      <c r="W11" s="676"/>
      <c r="X11" s="676"/>
      <c r="Y11" s="676"/>
      <c r="Z11" s="677"/>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27">
        <v>1</v>
      </c>
      <c r="B12" s="427">
        <f t="shared" si="5"/>
        <v>0</v>
      </c>
      <c r="C12" s="434">
        <v>6</v>
      </c>
      <c r="D12" s="59"/>
      <c r="E12" s="172" t="str">
        <f>IF(B12=0,"",FLOOR(VLOOKUP(A12,'All Meals'!$A$12:$V$61,4),0.25))</f>
        <v/>
      </c>
      <c r="F12" s="246" t="str">
        <f t="shared" si="1"/>
        <v/>
      </c>
      <c r="G12" s="172" t="str">
        <f>IF(B12=0,"",FLOOR(VLOOKUP(A12,'All Meals'!$A$12:$V$61,5),0.25))</f>
        <v/>
      </c>
      <c r="H12" s="174" t="str">
        <f t="shared" si="2"/>
        <v/>
      </c>
      <c r="I12" s="247" t="str">
        <f>IF(B12=0,"",FLOOR(VLOOKUP(A12,'All Meals'!$A$12:$V$61,6),0.25))</f>
        <v/>
      </c>
      <c r="J12" s="247" t="str">
        <f>IF(B12=0,"",FLOOR(VLOOKUP(A12,'All Meals'!$A$12:$V$61,7),0.25))</f>
        <v/>
      </c>
      <c r="K12" s="95" t="str">
        <f>IF(B12=0, "",VLOOKUP(A12,'All Meals'!$A$12:$V$61,10))</f>
        <v/>
      </c>
      <c r="L12" s="96" t="str">
        <f t="shared" si="3"/>
        <v/>
      </c>
      <c r="M12" s="333" t="str">
        <f>IF(B12=0, "",VLOOKUP(A12,'All Meals'!$A$12:$V$61,13))</f>
        <v/>
      </c>
      <c r="N12" s="95" t="str">
        <f>IF(B12=0, "",VLOOKUP(A12,'All Meals'!$A$12:$V$61,16))</f>
        <v/>
      </c>
      <c r="O12" s="417" t="str">
        <f t="shared" si="4"/>
        <v/>
      </c>
      <c r="P12" s="418" t="str">
        <f>IF(B12=0, "",VLOOKUP(A12,'All Meals'!$A$12:$V$61,19))</f>
        <v/>
      </c>
      <c r="Q12" s="95" t="str">
        <f>IF(B12=0, "",VLOOKUP(A12,'All Meals'!$A$12:$V$61,20))</f>
        <v/>
      </c>
      <c r="R12" s="173" t="str">
        <f t="shared" si="0"/>
        <v/>
      </c>
      <c r="T12" s="906"/>
      <c r="U12" s="907"/>
      <c r="V12" s="907"/>
      <c r="W12" s="907"/>
      <c r="X12" s="907"/>
      <c r="Y12" s="907"/>
      <c r="Z12" s="908"/>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27">
        <v>1</v>
      </c>
      <c r="B13" s="427">
        <f t="shared" si="5"/>
        <v>0</v>
      </c>
      <c r="C13" s="434">
        <v>7</v>
      </c>
      <c r="D13" s="59"/>
      <c r="E13" s="172" t="str">
        <f>IF(B13=0,"",FLOOR(VLOOKUP(A13,'All Meals'!$A$12:$V$61,4),0.25))</f>
        <v/>
      </c>
      <c r="F13" s="246" t="str">
        <f t="shared" si="1"/>
        <v/>
      </c>
      <c r="G13" s="172" t="str">
        <f>IF(B13=0,"",FLOOR(VLOOKUP(A13,'All Meals'!$A$12:$V$61,5),0.25))</f>
        <v/>
      </c>
      <c r="H13" s="174" t="str">
        <f t="shared" si="2"/>
        <v/>
      </c>
      <c r="I13" s="247" t="str">
        <f>IF(B13=0,"",FLOOR(VLOOKUP(A13,'All Meals'!$A$12:$V$61,6),0.25))</f>
        <v/>
      </c>
      <c r="J13" s="247" t="str">
        <f>IF(B13=0,"",FLOOR(VLOOKUP(A13,'All Meals'!$A$12:$V$61,7),0.25))</f>
        <v/>
      </c>
      <c r="K13" s="95" t="str">
        <f>IF(B13=0, "",VLOOKUP(A13,'All Meals'!$A$12:$V$61,10))</f>
        <v/>
      </c>
      <c r="L13" s="96" t="str">
        <f t="shared" si="3"/>
        <v/>
      </c>
      <c r="M13" s="333" t="str">
        <f>IF(B13=0, "",VLOOKUP(A13,'All Meals'!$A$12:$V$61,13))</f>
        <v/>
      </c>
      <c r="N13" s="95" t="str">
        <f>IF(B13=0, "",VLOOKUP(A13,'All Meals'!$A$12:$V$61,16))</f>
        <v/>
      </c>
      <c r="O13" s="417" t="str">
        <f t="shared" si="4"/>
        <v/>
      </c>
      <c r="P13" s="418" t="str">
        <f>IF(B13=0, "",VLOOKUP(A13,'All Meals'!$A$12:$V$61,19))</f>
        <v/>
      </c>
      <c r="Q13" s="95" t="str">
        <f>IF(B13=0, "",VLOOKUP(A13,'All Meals'!$A$12:$V$61,20))</f>
        <v/>
      </c>
      <c r="R13" s="173" t="str">
        <f t="shared" si="0"/>
        <v/>
      </c>
      <c r="T13" s="925" t="s">
        <v>327</v>
      </c>
      <c r="U13" s="926"/>
      <c r="V13" s="926"/>
      <c r="W13" s="78">
        <v>1</v>
      </c>
      <c r="X13" s="78">
        <f>INDEX(Cups,W13)</f>
        <v>0</v>
      </c>
      <c r="Y13" s="933"/>
      <c r="Z13" s="934"/>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27">
        <v>1</v>
      </c>
      <c r="B14" s="427">
        <f t="shared" si="5"/>
        <v>0</v>
      </c>
      <c r="C14" s="434">
        <v>8</v>
      </c>
      <c r="D14" s="59"/>
      <c r="E14" s="172" t="str">
        <f>IF(B14=0,"",FLOOR(VLOOKUP(A14,'All Meals'!$A$12:$V$61,4),0.25))</f>
        <v/>
      </c>
      <c r="F14" s="246" t="str">
        <f t="shared" si="1"/>
        <v/>
      </c>
      <c r="G14" s="172" t="str">
        <f>IF(B14=0,"",FLOOR(VLOOKUP(A14,'All Meals'!$A$12:$V$61,5),0.25))</f>
        <v/>
      </c>
      <c r="H14" s="174" t="str">
        <f t="shared" si="2"/>
        <v/>
      </c>
      <c r="I14" s="247" t="str">
        <f>IF(B14=0,"",FLOOR(VLOOKUP(A14,'All Meals'!$A$12:$V$61,6),0.25))</f>
        <v/>
      </c>
      <c r="J14" s="247" t="str">
        <f>IF(B14=0,"",FLOOR(VLOOKUP(A14,'All Meals'!$A$12:$V$61,7),0.25))</f>
        <v/>
      </c>
      <c r="K14" s="95" t="str">
        <f>IF(B14=0, "",VLOOKUP(A14,'All Meals'!$A$12:$V$61,10))</f>
        <v/>
      </c>
      <c r="L14" s="96" t="str">
        <f t="shared" si="3"/>
        <v/>
      </c>
      <c r="M14" s="333" t="str">
        <f>IF(B14=0, "",VLOOKUP(A14,'All Meals'!$A$12:$V$61,13))</f>
        <v/>
      </c>
      <c r="N14" s="95" t="str">
        <f>IF(B14=0, "",VLOOKUP(A14,'All Meals'!$A$12:$V$61,16))</f>
        <v/>
      </c>
      <c r="O14" s="417" t="str">
        <f t="shared" si="4"/>
        <v/>
      </c>
      <c r="P14" s="418" t="str">
        <f>IF(B14=0, "",VLOOKUP(A14,'All Meals'!$A$12:$V$61,19))</f>
        <v/>
      </c>
      <c r="Q14" s="95" t="str">
        <f>IF(B14=0, "",VLOOKUP(A14,'All Meals'!$A$12:$V$61,20))</f>
        <v/>
      </c>
      <c r="R14" s="173" t="str">
        <f t="shared" si="0"/>
        <v/>
      </c>
      <c r="T14" s="925"/>
      <c r="U14" s="926"/>
      <c r="V14" s="926"/>
      <c r="W14" s="78">
        <v>1</v>
      </c>
      <c r="X14" s="78">
        <f>INDEX(Cups,W14)</f>
        <v>0</v>
      </c>
      <c r="Y14" s="923"/>
      <c r="Z14" s="924"/>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27">
        <v>1</v>
      </c>
      <c r="B15" s="427">
        <f t="shared" si="5"/>
        <v>0</v>
      </c>
      <c r="C15" s="434">
        <v>9</v>
      </c>
      <c r="D15" s="59"/>
      <c r="E15" s="172" t="str">
        <f>IF(B15=0,"",FLOOR(VLOOKUP(A15,'All Meals'!$A$12:$V$61,4),0.25))</f>
        <v/>
      </c>
      <c r="F15" s="246" t="str">
        <f t="shared" si="1"/>
        <v/>
      </c>
      <c r="G15" s="172" t="str">
        <f>IF(B15=0,"",FLOOR(VLOOKUP(A15,'All Meals'!$A$12:$V$61,5),0.25))</f>
        <v/>
      </c>
      <c r="H15" s="174" t="str">
        <f t="shared" si="2"/>
        <v/>
      </c>
      <c r="I15" s="247" t="str">
        <f>IF(B15=0,"",FLOOR(VLOOKUP(A15,'All Meals'!$A$12:$V$61,6),0.25))</f>
        <v/>
      </c>
      <c r="J15" s="247" t="str">
        <f>IF(B15=0,"",FLOOR(VLOOKUP(A15,'All Meals'!$A$12:$V$61,7),0.25))</f>
        <v/>
      </c>
      <c r="K15" s="95" t="str">
        <f>IF(B15=0, "",VLOOKUP(A15,'All Meals'!$A$12:$V$61,10))</f>
        <v/>
      </c>
      <c r="L15" s="96" t="str">
        <f t="shared" si="3"/>
        <v/>
      </c>
      <c r="M15" s="333" t="str">
        <f>IF(B15=0, "",VLOOKUP(A15,'All Meals'!$A$12:$V$61,13))</f>
        <v/>
      </c>
      <c r="N15" s="95" t="str">
        <f>IF(B15=0, "",VLOOKUP(A15,'All Meals'!$A$12:$V$61,16))</f>
        <v/>
      </c>
      <c r="O15" s="417" t="str">
        <f t="shared" si="4"/>
        <v/>
      </c>
      <c r="P15" s="418" t="str">
        <f>IF(B15=0, "",VLOOKUP(A15,'All Meals'!$A$12:$V$61,19))</f>
        <v/>
      </c>
      <c r="Q15" s="95" t="str">
        <f>IF(B15=0, "",VLOOKUP(A15,'All Meals'!$A$12:$V$61,20))</f>
        <v/>
      </c>
      <c r="R15" s="173" t="str">
        <f t="shared" si="0"/>
        <v/>
      </c>
      <c r="T15" s="925"/>
      <c r="U15" s="926"/>
      <c r="V15" s="926"/>
      <c r="W15" s="78">
        <v>1</v>
      </c>
      <c r="X15" s="78">
        <f>INDEX(Cups,W15)</f>
        <v>0</v>
      </c>
      <c r="Y15" s="923"/>
      <c r="Z15" s="924"/>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27">
        <v>1</v>
      </c>
      <c r="B16" s="427">
        <f t="shared" si="5"/>
        <v>0</v>
      </c>
      <c r="C16" s="434">
        <v>10</v>
      </c>
      <c r="D16" s="59"/>
      <c r="E16" s="172" t="str">
        <f>IF(B16=0,"",FLOOR(VLOOKUP(A16,'All Meals'!$A$12:$V$61,4),0.25))</f>
        <v/>
      </c>
      <c r="F16" s="246" t="str">
        <f t="shared" si="1"/>
        <v/>
      </c>
      <c r="G16" s="172" t="str">
        <f>IF(B16=0,"",FLOOR(VLOOKUP(A16,'All Meals'!$A$12:$V$61,5),0.25))</f>
        <v/>
      </c>
      <c r="H16" s="174" t="str">
        <f t="shared" si="2"/>
        <v/>
      </c>
      <c r="I16" s="247" t="str">
        <f>IF(B16=0,"",FLOOR(VLOOKUP(A16,'All Meals'!$A$12:$V$61,6),0.25))</f>
        <v/>
      </c>
      <c r="J16" s="247" t="str">
        <f>IF(B16=0,"",FLOOR(VLOOKUP(A16,'All Meals'!$A$12:$V$61,7),0.25))</f>
        <v/>
      </c>
      <c r="K16" s="95" t="str">
        <f>IF(B16=0, "",VLOOKUP(A16,'All Meals'!$A$12:$V$61,10))</f>
        <v/>
      </c>
      <c r="L16" s="96" t="str">
        <f t="shared" si="3"/>
        <v/>
      </c>
      <c r="M16" s="333" t="str">
        <f>IF(B16=0, "",VLOOKUP(A16,'All Meals'!$A$12:$V$61,13))</f>
        <v/>
      </c>
      <c r="N16" s="95" t="str">
        <f>IF(B16=0, "",VLOOKUP(A16,'All Meals'!$A$12:$V$61,16))</f>
        <v/>
      </c>
      <c r="O16" s="417" t="str">
        <f t="shared" si="4"/>
        <v/>
      </c>
      <c r="P16" s="418" t="str">
        <f>IF(B16=0, "",VLOOKUP(A16,'All Meals'!$A$12:$V$61,19))</f>
        <v/>
      </c>
      <c r="Q16" s="95" t="str">
        <f>IF(B16=0, "",VLOOKUP(A16,'All Meals'!$A$12:$V$61,20))</f>
        <v/>
      </c>
      <c r="R16" s="173" t="str">
        <f t="shared" si="0"/>
        <v/>
      </c>
      <c r="T16" s="925"/>
      <c r="U16" s="926"/>
      <c r="V16" s="926"/>
      <c r="W16" s="78">
        <v>1</v>
      </c>
      <c r="X16" s="78">
        <f>INDEX(Cups,W16)</f>
        <v>0</v>
      </c>
      <c r="Y16" s="923"/>
      <c r="Z16" s="924"/>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27">
        <v>1</v>
      </c>
      <c r="B17" s="427">
        <f t="shared" si="5"/>
        <v>0</v>
      </c>
      <c r="C17" s="434">
        <v>11</v>
      </c>
      <c r="D17" s="59"/>
      <c r="E17" s="172" t="str">
        <f>IF(B17=0,"",FLOOR(VLOOKUP(A17,'All Meals'!$A$12:$V$61,4),0.25))</f>
        <v/>
      </c>
      <c r="F17" s="246" t="str">
        <f t="shared" si="1"/>
        <v/>
      </c>
      <c r="G17" s="172" t="str">
        <f>IF(B17=0,"",FLOOR(VLOOKUP(A17,'All Meals'!$A$12:$V$61,5),0.25))</f>
        <v/>
      </c>
      <c r="H17" s="174" t="str">
        <f t="shared" si="2"/>
        <v/>
      </c>
      <c r="I17" s="247" t="str">
        <f>IF(B17=0,"",FLOOR(VLOOKUP(A17,'All Meals'!$A$12:$V$61,6),0.25))</f>
        <v/>
      </c>
      <c r="J17" s="247" t="str">
        <f>IF(B17=0,"",FLOOR(VLOOKUP(A17,'All Meals'!$A$12:$V$61,7),0.25))</f>
        <v/>
      </c>
      <c r="K17" s="95" t="str">
        <f>IF(B17=0, "",VLOOKUP(A17,'All Meals'!$A$12:$V$61,10))</f>
        <v/>
      </c>
      <c r="L17" s="96" t="str">
        <f t="shared" si="3"/>
        <v/>
      </c>
      <c r="M17" s="333" t="str">
        <f>IF(B17=0, "",VLOOKUP(A17,'All Meals'!$A$12:$V$61,13))</f>
        <v/>
      </c>
      <c r="N17" s="95" t="str">
        <f>IF(B17=0, "",VLOOKUP(A17,'All Meals'!$A$12:$V$61,16))</f>
        <v/>
      </c>
      <c r="O17" s="417" t="str">
        <f t="shared" si="4"/>
        <v/>
      </c>
      <c r="P17" s="418" t="str">
        <f>IF(B17=0, "",VLOOKUP(A17,'All Meals'!$A$12:$V$61,19))</f>
        <v/>
      </c>
      <c r="Q17" s="95" t="str">
        <f>IF(B17=0, "",VLOOKUP(A17,'All Meals'!$A$12:$V$61,20))</f>
        <v/>
      </c>
      <c r="R17" s="173" t="str">
        <f t="shared" si="0"/>
        <v/>
      </c>
      <c r="T17" s="925"/>
      <c r="U17" s="926"/>
      <c r="V17" s="926"/>
      <c r="W17" s="78">
        <v>1</v>
      </c>
      <c r="X17" s="78">
        <f>INDEX(Cups,W17)</f>
        <v>0</v>
      </c>
      <c r="Y17" s="929"/>
      <c r="Z17" s="930"/>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27">
        <v>1</v>
      </c>
      <c r="B18" s="427">
        <f t="shared" si="5"/>
        <v>0</v>
      </c>
      <c r="C18" s="434">
        <v>12</v>
      </c>
      <c r="D18" s="59"/>
      <c r="E18" s="172" t="str">
        <f>IF(B18=0,"",FLOOR(VLOOKUP(A18,'All Meals'!$A$12:$V$61,4),0.25))</f>
        <v/>
      </c>
      <c r="F18" s="246" t="str">
        <f t="shared" si="1"/>
        <v/>
      </c>
      <c r="G18" s="172" t="str">
        <f>IF(B18=0,"",FLOOR(VLOOKUP(A18,'All Meals'!$A$12:$V$61,5),0.25))</f>
        <v/>
      </c>
      <c r="H18" s="174" t="str">
        <f t="shared" si="2"/>
        <v/>
      </c>
      <c r="I18" s="247" t="str">
        <f>IF(B18=0,"",FLOOR(VLOOKUP(A18,'All Meals'!$A$12:$V$61,6),0.25))</f>
        <v/>
      </c>
      <c r="J18" s="247" t="str">
        <f>IF(B18=0,"",FLOOR(VLOOKUP(A18,'All Meals'!$A$12:$V$61,7),0.25))</f>
        <v/>
      </c>
      <c r="K18" s="95" t="str">
        <f>IF(B18=0, "",VLOOKUP(A18,'All Meals'!$A$12:$V$61,10))</f>
        <v/>
      </c>
      <c r="L18" s="96" t="str">
        <f t="shared" si="3"/>
        <v/>
      </c>
      <c r="M18" s="333" t="str">
        <f>IF(B18=0, "",VLOOKUP(A18,'All Meals'!$A$12:$V$61,13))</f>
        <v/>
      </c>
      <c r="N18" s="95" t="str">
        <f>IF(B18=0, "",VLOOKUP(A18,'All Meals'!$A$12:$V$61,16))</f>
        <v/>
      </c>
      <c r="O18" s="417" t="str">
        <f t="shared" si="4"/>
        <v/>
      </c>
      <c r="P18" s="418" t="str">
        <f>IF(B18=0, "",VLOOKUP(A18,'All Meals'!$A$12:$V$61,19))</f>
        <v/>
      </c>
      <c r="Q18" s="95" t="str">
        <f>IF(B18=0, "",VLOOKUP(A18,'All Meals'!$A$12:$V$61,20))</f>
        <v/>
      </c>
      <c r="R18" s="173" t="str">
        <f t="shared" si="0"/>
        <v/>
      </c>
      <c r="T18" s="927"/>
      <c r="U18" s="928"/>
      <c r="V18" s="928"/>
      <c r="W18" s="216"/>
      <c r="X18" s="216"/>
      <c r="Y18" s="931">
        <f>SUM(X13:X17)</f>
        <v>0</v>
      </c>
      <c r="Z18" s="932"/>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27">
        <v>1</v>
      </c>
      <c r="B19" s="427">
        <f t="shared" si="5"/>
        <v>0</v>
      </c>
      <c r="C19" s="434">
        <v>13</v>
      </c>
      <c r="D19" s="59"/>
      <c r="E19" s="172" t="str">
        <f>IF(B19=0,"",FLOOR(VLOOKUP(A19,'All Meals'!$A$12:$V$61,4),0.25))</f>
        <v/>
      </c>
      <c r="F19" s="246" t="str">
        <f t="shared" si="1"/>
        <v/>
      </c>
      <c r="G19" s="172" t="str">
        <f>IF(B19=0,"",FLOOR(VLOOKUP(A19,'All Meals'!$A$12:$V$61,5),0.25))</f>
        <v/>
      </c>
      <c r="H19" s="174" t="str">
        <f t="shared" si="2"/>
        <v/>
      </c>
      <c r="I19" s="247" t="str">
        <f>IF(B19=0,"",FLOOR(VLOOKUP(A19,'All Meals'!$A$12:$V$61,6),0.25))</f>
        <v/>
      </c>
      <c r="J19" s="247" t="str">
        <f>IF(B19=0,"",FLOOR(VLOOKUP(A19,'All Meals'!$A$12:$V$61,7),0.25))</f>
        <v/>
      </c>
      <c r="K19" s="95" t="str">
        <f>IF(B19=0, "",VLOOKUP(A19,'All Meals'!$A$12:$V$61,10))</f>
        <v/>
      </c>
      <c r="L19" s="96" t="str">
        <f t="shared" si="3"/>
        <v/>
      </c>
      <c r="M19" s="333" t="str">
        <f>IF(B19=0, "",VLOOKUP(A19,'All Meals'!$A$12:$V$61,13))</f>
        <v/>
      </c>
      <c r="N19" s="95" t="str">
        <f>IF(B19=0, "",VLOOKUP(A19,'All Meals'!$A$12:$V$61,16))</f>
        <v/>
      </c>
      <c r="O19" s="417" t="str">
        <f t="shared" si="4"/>
        <v/>
      </c>
      <c r="P19" s="418" t="str">
        <f>IF(B19=0, "",VLOOKUP(A19,'All Meals'!$A$12:$V$61,19))</f>
        <v/>
      </c>
      <c r="Q19" s="95" t="str">
        <f>IF(B19=0, "",VLOOKUP(A19,'All Meals'!$A$12:$V$61,20))</f>
        <v/>
      </c>
      <c r="R19" s="173" t="str">
        <f t="shared" si="0"/>
        <v/>
      </c>
      <c r="T19" s="909" t="s">
        <v>152</v>
      </c>
      <c r="U19" s="910"/>
      <c r="V19" s="910"/>
      <c r="W19" s="910"/>
      <c r="X19" s="910"/>
      <c r="Y19" s="910"/>
      <c r="Z19" s="911"/>
      <c r="AB19" s="235"/>
      <c r="AC19" s="236">
        <v>1</v>
      </c>
      <c r="AD19" s="236">
        <f t="shared" si="6"/>
        <v>0</v>
      </c>
      <c r="AE19" s="236"/>
      <c r="AF19" s="216">
        <v>1</v>
      </c>
      <c r="AG19" s="216" t="str">
        <f t="shared" si="7"/>
        <v/>
      </c>
      <c r="AH19" s="88"/>
      <c r="AI19" s="88">
        <v>1</v>
      </c>
      <c r="AJ19" s="88">
        <f t="shared" si="8"/>
        <v>0</v>
      </c>
      <c r="AK19" s="88"/>
      <c r="AL19" s="216">
        <v>1</v>
      </c>
      <c r="AM19" s="216" t="str">
        <f t="shared" si="9"/>
        <v/>
      </c>
      <c r="AN19" s="237"/>
      <c r="AO19" s="237">
        <v>1</v>
      </c>
      <c r="AP19" s="237">
        <f t="shared" si="10"/>
        <v>0</v>
      </c>
      <c r="AQ19" s="237"/>
      <c r="AR19" s="216">
        <v>1</v>
      </c>
      <c r="AS19" s="216" t="str">
        <f t="shared" si="11"/>
        <v/>
      </c>
      <c r="AT19" s="89"/>
      <c r="AU19" s="89">
        <v>1</v>
      </c>
      <c r="AV19" s="89">
        <f t="shared" si="12"/>
        <v>0</v>
      </c>
      <c r="AW19" s="89"/>
      <c r="AX19" s="216">
        <v>1</v>
      </c>
      <c r="AY19" s="216" t="str">
        <f t="shared" si="15"/>
        <v/>
      </c>
      <c r="AZ19" s="90"/>
      <c r="BA19" s="90">
        <v>1</v>
      </c>
      <c r="BB19" s="91">
        <f t="shared" si="13"/>
        <v>0</v>
      </c>
      <c r="BC19" s="92"/>
      <c r="BD19" s="66">
        <v>1</v>
      </c>
      <c r="BE19" s="66" t="str">
        <f t="shared" si="14"/>
        <v/>
      </c>
    </row>
    <row r="20" spans="1:57" ht="33.75" customHeight="1" x14ac:dyDescent="0.25">
      <c r="A20" s="427">
        <v>1</v>
      </c>
      <c r="B20" s="427">
        <f t="shared" si="5"/>
        <v>0</v>
      </c>
      <c r="C20" s="434">
        <v>14</v>
      </c>
      <c r="D20" s="59"/>
      <c r="E20" s="172" t="str">
        <f>IF(B20=0,"",FLOOR(VLOOKUP(A20,'All Meals'!$A$12:$V$61,4),0.25))</f>
        <v/>
      </c>
      <c r="F20" s="246" t="str">
        <f t="shared" si="1"/>
        <v/>
      </c>
      <c r="G20" s="172" t="str">
        <f>IF(B20=0,"",FLOOR(VLOOKUP(A20,'All Meals'!$A$12:$V$61,5),0.25))</f>
        <v/>
      </c>
      <c r="H20" s="174" t="str">
        <f t="shared" si="2"/>
        <v/>
      </c>
      <c r="I20" s="247" t="str">
        <f>IF(B20=0,"",FLOOR(VLOOKUP(A20,'All Meals'!$A$12:$V$61,6),0.25))</f>
        <v/>
      </c>
      <c r="J20" s="247" t="str">
        <f>IF(B20=0,"",FLOOR(VLOOKUP(A20,'All Meals'!$A$12:$V$61,7),0.25))</f>
        <v/>
      </c>
      <c r="K20" s="95" t="str">
        <f>IF(B20=0, "",VLOOKUP(A20,'All Meals'!$A$12:$V$61,10))</f>
        <v/>
      </c>
      <c r="L20" s="96" t="str">
        <f t="shared" si="3"/>
        <v/>
      </c>
      <c r="M20" s="333" t="str">
        <f>IF(B20=0, "",VLOOKUP(A20,'All Meals'!$A$12:$V$61,13))</f>
        <v/>
      </c>
      <c r="N20" s="95" t="str">
        <f>IF(B20=0, "",VLOOKUP(A20,'All Meals'!$A$12:$V$61,16))</f>
        <v/>
      </c>
      <c r="O20" s="417" t="str">
        <f t="shared" si="4"/>
        <v/>
      </c>
      <c r="P20" s="418" t="str">
        <f>IF(B20=0, "",VLOOKUP(A20,'All Meals'!$A$12:$V$61,19))</f>
        <v/>
      </c>
      <c r="Q20" s="95" t="str">
        <f>IF(B20=0, "",VLOOKUP(A20,'All Meals'!$A$12:$V$61,20))</f>
        <v/>
      </c>
      <c r="R20" s="173" t="str">
        <f t="shared" si="0"/>
        <v/>
      </c>
      <c r="T20" s="689" t="s">
        <v>153</v>
      </c>
      <c r="U20" s="912"/>
      <c r="V20" s="913"/>
      <c r="Y20" s="916"/>
      <c r="Z20" s="917"/>
      <c r="AB20" s="94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50"/>
      <c r="AD20" s="950"/>
      <c r="AE20" s="950"/>
      <c r="AF20" s="950"/>
      <c r="AG20" s="950"/>
      <c r="AH20" s="950"/>
      <c r="AI20" s="950"/>
      <c r="AJ20" s="950"/>
      <c r="AK20" s="950"/>
      <c r="AL20" s="950"/>
      <c r="AM20" s="950"/>
      <c r="AN20" s="950"/>
      <c r="AO20" s="950"/>
      <c r="AP20" s="950"/>
      <c r="AQ20" s="950"/>
      <c r="AR20" s="950"/>
      <c r="AS20" s="950"/>
      <c r="AT20" s="950"/>
      <c r="AU20" s="950"/>
      <c r="AV20" s="950"/>
      <c r="AW20" s="950"/>
      <c r="AX20" s="950"/>
      <c r="AY20" s="950"/>
      <c r="AZ20" s="950"/>
      <c r="BA20" s="950"/>
      <c r="BB20" s="950"/>
      <c r="BC20" s="951"/>
    </row>
    <row r="21" spans="1:57" ht="33.75" customHeight="1" x14ac:dyDescent="0.25">
      <c r="A21" s="427">
        <v>1</v>
      </c>
      <c r="B21" s="427">
        <f t="shared" si="5"/>
        <v>0</v>
      </c>
      <c r="C21" s="434">
        <v>15</v>
      </c>
      <c r="D21" s="59"/>
      <c r="E21" s="172" t="str">
        <f>IF(B21=0,"",FLOOR(VLOOKUP(A21,'All Meals'!$A$12:$V$61,4),0.25))</f>
        <v/>
      </c>
      <c r="F21" s="246" t="str">
        <f t="shared" si="1"/>
        <v/>
      </c>
      <c r="G21" s="172" t="str">
        <f>IF(B21=0,"",FLOOR(VLOOKUP(A21,'All Meals'!$A$12:$V$61,5),0.25))</f>
        <v/>
      </c>
      <c r="H21" s="174" t="str">
        <f t="shared" si="2"/>
        <v/>
      </c>
      <c r="I21" s="247" t="str">
        <f>IF(B21=0,"",FLOOR(VLOOKUP(A21,'All Meals'!$A$12:$V$61,6),0.25))</f>
        <v/>
      </c>
      <c r="J21" s="247" t="str">
        <f>IF(B21=0,"",FLOOR(VLOOKUP(A21,'All Meals'!$A$12:$V$61,7),0.25))</f>
        <v/>
      </c>
      <c r="K21" s="95" t="str">
        <f>IF(B21=0, "",VLOOKUP(A21,'All Meals'!$A$12:$V$61,10))</f>
        <v/>
      </c>
      <c r="L21" s="96" t="str">
        <f t="shared" si="3"/>
        <v/>
      </c>
      <c r="M21" s="333" t="str">
        <f>IF(B21=0, "",VLOOKUP(A21,'All Meals'!$A$12:$V$61,13))</f>
        <v/>
      </c>
      <c r="N21" s="95" t="str">
        <f>IF(B21=0, "",VLOOKUP(A21,'All Meals'!$A$12:$V$61,16))</f>
        <v/>
      </c>
      <c r="O21" s="417" t="str">
        <f t="shared" si="4"/>
        <v/>
      </c>
      <c r="P21" s="418" t="str">
        <f>IF(B21=0, "",VLOOKUP(A21,'All Meals'!$A$12:$V$61,19))</f>
        <v/>
      </c>
      <c r="Q21" s="95" t="str">
        <f>IF(B21=0, "",VLOOKUP(A21,'All Meals'!$A$12:$V$61,20))</f>
        <v/>
      </c>
      <c r="R21" s="173" t="str">
        <f t="shared" si="0"/>
        <v/>
      </c>
      <c r="T21" s="690"/>
      <c r="U21" s="914"/>
      <c r="V21" s="915"/>
      <c r="Y21" s="918"/>
      <c r="Z21" s="919"/>
      <c r="AB21" s="759" t="s">
        <v>276</v>
      </c>
      <c r="AC21" s="760"/>
      <c r="AD21" s="760"/>
      <c r="AE21" s="760"/>
      <c r="AF21" s="238"/>
      <c r="AG21" s="238"/>
      <c r="AH21" s="761" t="s">
        <v>277</v>
      </c>
      <c r="AI21" s="761"/>
      <c r="AJ21" s="761"/>
      <c r="AK21" s="761"/>
      <c r="AL21" s="238"/>
      <c r="AM21" s="238"/>
      <c r="AN21" s="762" t="s">
        <v>278</v>
      </c>
      <c r="AO21" s="762"/>
      <c r="AP21" s="762"/>
      <c r="AQ21" s="762"/>
      <c r="AR21" s="238"/>
      <c r="AS21" s="238"/>
      <c r="AT21" s="763" t="s">
        <v>279</v>
      </c>
      <c r="AU21" s="763"/>
      <c r="AV21" s="763"/>
      <c r="AW21" s="763"/>
      <c r="AX21" s="238"/>
      <c r="AY21" s="238"/>
      <c r="AZ21" s="952" t="s">
        <v>280</v>
      </c>
      <c r="BA21" s="953"/>
      <c r="BB21" s="953"/>
      <c r="BC21" s="954"/>
    </row>
    <row r="22" spans="1:57" ht="33.75" customHeight="1" x14ac:dyDescent="0.25">
      <c r="A22" s="427">
        <v>1</v>
      </c>
      <c r="B22" s="427">
        <f t="shared" si="5"/>
        <v>0</v>
      </c>
      <c r="C22" s="434">
        <v>16</v>
      </c>
      <c r="D22" s="59"/>
      <c r="E22" s="172" t="str">
        <f>IF(B22=0,"",FLOOR(VLOOKUP(A22,'All Meals'!$A$12:$V$61,4),0.25))</f>
        <v/>
      </c>
      <c r="F22" s="246" t="str">
        <f t="shared" si="1"/>
        <v/>
      </c>
      <c r="G22" s="172" t="str">
        <f>IF(B22=0,"",FLOOR(VLOOKUP(A22,'All Meals'!$A$12:$V$61,5),0.25))</f>
        <v/>
      </c>
      <c r="H22" s="174" t="str">
        <f t="shared" si="2"/>
        <v/>
      </c>
      <c r="I22" s="247" t="str">
        <f>IF(B22=0,"",FLOOR(VLOOKUP(A22,'All Meals'!$A$12:$V$61,6),0.25))</f>
        <v/>
      </c>
      <c r="J22" s="247" t="str">
        <f>IF(B22=0,"",FLOOR(VLOOKUP(A22,'All Meals'!$A$12:$V$61,7),0.25))</f>
        <v/>
      </c>
      <c r="K22" s="95" t="str">
        <f>IF(B22=0, "",VLOOKUP(A22,'All Meals'!$A$12:$V$61,10))</f>
        <v/>
      </c>
      <c r="L22" s="96" t="str">
        <f t="shared" si="3"/>
        <v/>
      </c>
      <c r="M22" s="333" t="str">
        <f>IF(B22=0, "",VLOOKUP(A22,'All Meals'!$A$12:$V$61,13))</f>
        <v/>
      </c>
      <c r="N22" s="95" t="str">
        <f>IF(B22=0, "",VLOOKUP(A22,'All Meals'!$A$12:$V$61,16))</f>
        <v/>
      </c>
      <c r="O22" s="417" t="str">
        <f t="shared" si="4"/>
        <v/>
      </c>
      <c r="P22" s="418" t="str">
        <f>IF(B22=0, "",VLOOKUP(A22,'All Meals'!$A$12:$V$61,19))</f>
        <v/>
      </c>
      <c r="Q22" s="95" t="str">
        <f>IF(B22=0, "",VLOOKUP(A22,'All Meals'!$A$12:$V$61,20))</f>
        <v/>
      </c>
      <c r="R22" s="173" t="str">
        <f t="shared" si="0"/>
        <v/>
      </c>
      <c r="T22" s="687" t="s">
        <v>154</v>
      </c>
      <c r="U22" s="898"/>
      <c r="V22" s="899"/>
      <c r="W22" s="217"/>
      <c r="X22" s="217"/>
      <c r="Y22" s="902">
        <f>FLOOR(Y20,0.125)</f>
        <v>0</v>
      </c>
      <c r="Z22" s="903"/>
      <c r="AB22" s="937"/>
      <c r="AC22" s="938"/>
      <c r="AD22" s="938"/>
      <c r="AE22" s="938"/>
      <c r="AF22" s="331"/>
      <c r="AG22" s="331"/>
      <c r="AH22" s="896"/>
      <c r="AI22" s="896"/>
      <c r="AJ22" s="896"/>
      <c r="AK22" s="896"/>
      <c r="AL22" s="331"/>
      <c r="AM22" s="331"/>
      <c r="AN22" s="757"/>
      <c r="AO22" s="757"/>
      <c r="AP22" s="757"/>
      <c r="AQ22" s="757"/>
      <c r="AR22" s="331"/>
      <c r="AS22" s="331"/>
      <c r="AT22" s="758"/>
      <c r="AU22" s="758"/>
      <c r="AV22" s="758"/>
      <c r="AW22" s="758"/>
      <c r="AX22" s="331"/>
      <c r="AY22" s="331"/>
      <c r="AZ22" s="873"/>
      <c r="BA22" s="874"/>
      <c r="BB22" s="874"/>
      <c r="BC22" s="875"/>
    </row>
    <row r="23" spans="1:57" ht="33.75" customHeight="1" thickBot="1" x14ac:dyDescent="0.3">
      <c r="A23" s="427">
        <v>1</v>
      </c>
      <c r="B23" s="427">
        <f t="shared" si="5"/>
        <v>0</v>
      </c>
      <c r="C23" s="434">
        <v>17</v>
      </c>
      <c r="D23" s="59"/>
      <c r="E23" s="172" t="str">
        <f>IF(B23=0,"",FLOOR(VLOOKUP(A23,'All Meals'!$A$12:$V$61,4),0.25))</f>
        <v/>
      </c>
      <c r="F23" s="246" t="str">
        <f t="shared" si="1"/>
        <v/>
      </c>
      <c r="G23" s="172" t="str">
        <f>IF(B23=0,"",FLOOR(VLOOKUP(A23,'All Meals'!$A$12:$V$61,5),0.25))</f>
        <v/>
      </c>
      <c r="H23" s="174" t="str">
        <f t="shared" si="2"/>
        <v/>
      </c>
      <c r="I23" s="247" t="str">
        <f>IF(B23=0,"",FLOOR(VLOOKUP(A23,'All Meals'!$A$12:$V$61,6),0.25))</f>
        <v/>
      </c>
      <c r="J23" s="247" t="str">
        <f>IF(B23=0,"",FLOOR(VLOOKUP(A23,'All Meals'!$A$12:$V$61,7),0.25))</f>
        <v/>
      </c>
      <c r="K23" s="95" t="str">
        <f>IF(B23=0, "",VLOOKUP(A23,'All Meals'!$A$12:$V$61,10))</f>
        <v/>
      </c>
      <c r="L23" s="96" t="str">
        <f t="shared" si="3"/>
        <v/>
      </c>
      <c r="M23" s="333" t="str">
        <f>IF(B23=0, "",VLOOKUP(A23,'All Meals'!$A$12:$V$61,13))</f>
        <v/>
      </c>
      <c r="N23" s="95" t="str">
        <f>IF(B23=0, "",VLOOKUP(A23,'All Meals'!$A$12:$V$61,16))</f>
        <v/>
      </c>
      <c r="O23" s="417" t="str">
        <f t="shared" si="4"/>
        <v/>
      </c>
      <c r="P23" s="418" t="str">
        <f>IF(B23=0, "",VLOOKUP(A23,'All Meals'!$A$12:$V$61,19))</f>
        <v/>
      </c>
      <c r="Q23" s="95" t="str">
        <f>IF(B23=0, "",VLOOKUP(A23,'All Meals'!$A$12:$V$61,20))</f>
        <v/>
      </c>
      <c r="R23" s="173" t="str">
        <f t="shared" si="0"/>
        <v/>
      </c>
      <c r="T23" s="688"/>
      <c r="U23" s="900"/>
      <c r="V23" s="901"/>
      <c r="W23" s="218"/>
      <c r="X23" s="218"/>
      <c r="Y23" s="904"/>
      <c r="Z23" s="905"/>
      <c r="AB23" s="937"/>
      <c r="AC23" s="938"/>
      <c r="AD23" s="938"/>
      <c r="AE23" s="938"/>
      <c r="AF23" s="331"/>
      <c r="AG23" s="331"/>
      <c r="AH23" s="896"/>
      <c r="AI23" s="896"/>
      <c r="AJ23" s="896"/>
      <c r="AK23" s="896"/>
      <c r="AL23" s="331"/>
      <c r="AM23" s="331"/>
      <c r="AN23" s="757"/>
      <c r="AO23" s="757"/>
      <c r="AP23" s="757"/>
      <c r="AQ23" s="757"/>
      <c r="AR23" s="331"/>
      <c r="AS23" s="331"/>
      <c r="AT23" s="758"/>
      <c r="AU23" s="758"/>
      <c r="AV23" s="758"/>
      <c r="AW23" s="758"/>
      <c r="AX23" s="331"/>
      <c r="AY23" s="331"/>
      <c r="AZ23" s="873"/>
      <c r="BA23" s="874"/>
      <c r="BB23" s="874"/>
      <c r="BC23" s="875"/>
    </row>
    <row r="24" spans="1:57" ht="33.75" customHeight="1" x14ac:dyDescent="0.25">
      <c r="A24" s="427">
        <v>1</v>
      </c>
      <c r="B24" s="427">
        <f t="shared" si="5"/>
        <v>0</v>
      </c>
      <c r="C24" s="434">
        <v>18</v>
      </c>
      <c r="D24" s="59"/>
      <c r="E24" s="172" t="str">
        <f>IF(B24=0,"",FLOOR(VLOOKUP(A24,'All Meals'!$A$12:$V$61,4),0.25))</f>
        <v/>
      </c>
      <c r="F24" s="246" t="str">
        <f t="shared" si="1"/>
        <v/>
      </c>
      <c r="G24" s="172" t="str">
        <f>IF(B24=0,"",FLOOR(VLOOKUP(A24,'All Meals'!$A$12:$V$61,5),0.25))</f>
        <v/>
      </c>
      <c r="H24" s="174" t="str">
        <f t="shared" si="2"/>
        <v/>
      </c>
      <c r="I24" s="247" t="str">
        <f>IF(B24=0,"",FLOOR(VLOOKUP(A24,'All Meals'!$A$12:$V$61,6),0.25))</f>
        <v/>
      </c>
      <c r="J24" s="247" t="str">
        <f>IF(B24=0,"",FLOOR(VLOOKUP(A24,'All Meals'!$A$12:$V$61,7),0.25))</f>
        <v/>
      </c>
      <c r="K24" s="95" t="str">
        <f>IF(B24=0, "",VLOOKUP(A24,'All Meals'!$A$12:$V$61,10))</f>
        <v/>
      </c>
      <c r="L24" s="96" t="str">
        <f t="shared" si="3"/>
        <v/>
      </c>
      <c r="M24" s="333" t="str">
        <f>IF(B24=0, "",VLOOKUP(A24,'All Meals'!$A$12:$V$61,13))</f>
        <v/>
      </c>
      <c r="N24" s="95" t="str">
        <f>IF(B24=0, "",VLOOKUP(A24,'All Meals'!$A$12:$V$61,16))</f>
        <v/>
      </c>
      <c r="O24" s="417" t="str">
        <f t="shared" si="4"/>
        <v/>
      </c>
      <c r="P24" s="418" t="str">
        <f>IF(B24=0, "",VLOOKUP(A24,'All Meals'!$A$12:$V$61,19))</f>
        <v/>
      </c>
      <c r="Q24" s="95" t="str">
        <f>IF(B24=0, "",VLOOKUP(A24,'All Meals'!$A$12:$V$61,20))</f>
        <v/>
      </c>
      <c r="R24" s="173" t="str">
        <f t="shared" si="0"/>
        <v/>
      </c>
      <c r="AB24" s="754"/>
      <c r="AC24" s="755"/>
      <c r="AD24" s="755"/>
      <c r="AE24" s="755"/>
      <c r="AF24" s="331"/>
      <c r="AG24" s="331"/>
      <c r="AH24" s="896"/>
      <c r="AI24" s="896"/>
      <c r="AJ24" s="896"/>
      <c r="AK24" s="896"/>
      <c r="AL24" s="331"/>
      <c r="AM24" s="331"/>
      <c r="AN24" s="757"/>
      <c r="AO24" s="757"/>
      <c r="AP24" s="757"/>
      <c r="AQ24" s="757"/>
      <c r="AR24" s="331"/>
      <c r="AS24" s="331"/>
      <c r="AT24" s="758"/>
      <c r="AU24" s="758"/>
      <c r="AV24" s="758"/>
      <c r="AW24" s="758"/>
      <c r="AX24" s="331"/>
      <c r="AY24" s="331"/>
      <c r="AZ24" s="873"/>
      <c r="BA24" s="874"/>
      <c r="BB24" s="874"/>
      <c r="BC24" s="875"/>
    </row>
    <row r="25" spans="1:57" ht="33.75" customHeight="1" x14ac:dyDescent="0.25">
      <c r="A25" s="427">
        <v>1</v>
      </c>
      <c r="B25" s="427">
        <f t="shared" si="5"/>
        <v>0</v>
      </c>
      <c r="C25" s="434">
        <v>19</v>
      </c>
      <c r="D25" s="59"/>
      <c r="E25" s="172" t="str">
        <f>IF(B25=0,"",FLOOR(VLOOKUP(A25,'All Meals'!$A$12:$V$61,4),0.25))</f>
        <v/>
      </c>
      <c r="F25" s="246" t="str">
        <f t="shared" si="1"/>
        <v/>
      </c>
      <c r="G25" s="172" t="str">
        <f>IF(B25=0,"",FLOOR(VLOOKUP(A25,'All Meals'!$A$12:$V$61,5),0.25))</f>
        <v/>
      </c>
      <c r="H25" s="174" t="str">
        <f t="shared" si="2"/>
        <v/>
      </c>
      <c r="I25" s="247" t="str">
        <f>IF(B25=0,"",FLOOR(VLOOKUP(A25,'All Meals'!$A$12:$V$61,6),0.25))</f>
        <v/>
      </c>
      <c r="J25" s="247" t="str">
        <f>IF(B25=0,"",FLOOR(VLOOKUP(A25,'All Meals'!$A$12:$V$61,7),0.25))</f>
        <v/>
      </c>
      <c r="K25" s="95" t="str">
        <f>IF(B25=0, "",VLOOKUP(A25,'All Meals'!$A$12:$V$61,10))</f>
        <v/>
      </c>
      <c r="L25" s="96" t="str">
        <f t="shared" si="3"/>
        <v/>
      </c>
      <c r="M25" s="333" t="str">
        <f>IF(B25=0, "",VLOOKUP(A25,'All Meals'!$A$12:$V$61,13))</f>
        <v/>
      </c>
      <c r="N25" s="95" t="str">
        <f>IF(B25=0, "",VLOOKUP(A25,'All Meals'!$A$12:$V$61,16))</f>
        <v/>
      </c>
      <c r="O25" s="417" t="str">
        <f t="shared" si="4"/>
        <v/>
      </c>
      <c r="P25" s="418" t="str">
        <f>IF(B25=0, "",VLOOKUP(A25,'All Meals'!$A$12:$V$61,19))</f>
        <v/>
      </c>
      <c r="Q25" s="95" t="str">
        <f>IF(B25=0, "",VLOOKUP(A25,'All Meals'!$A$12:$V$61,20))</f>
        <v/>
      </c>
      <c r="R25" s="173" t="str">
        <f t="shared" si="0"/>
        <v/>
      </c>
      <c r="AB25" s="754"/>
      <c r="AC25" s="755"/>
      <c r="AD25" s="755"/>
      <c r="AE25" s="755"/>
      <c r="AF25" s="331"/>
      <c r="AG25" s="331"/>
      <c r="AH25" s="896"/>
      <c r="AI25" s="896"/>
      <c r="AJ25" s="896"/>
      <c r="AK25" s="896"/>
      <c r="AL25" s="331"/>
      <c r="AM25" s="331"/>
      <c r="AN25" s="757"/>
      <c r="AO25" s="757"/>
      <c r="AP25" s="757"/>
      <c r="AQ25" s="757"/>
      <c r="AR25" s="331"/>
      <c r="AS25" s="331"/>
      <c r="AT25" s="758"/>
      <c r="AU25" s="758"/>
      <c r="AV25" s="758"/>
      <c r="AW25" s="758"/>
      <c r="AX25" s="331"/>
      <c r="AY25" s="331"/>
      <c r="AZ25" s="873"/>
      <c r="BA25" s="874"/>
      <c r="BB25" s="874"/>
      <c r="BC25" s="875"/>
    </row>
    <row r="26" spans="1:57" ht="33.75" customHeight="1" thickBot="1" x14ac:dyDescent="0.3">
      <c r="A26" s="427">
        <v>1</v>
      </c>
      <c r="B26" s="427">
        <f t="shared" si="5"/>
        <v>0</v>
      </c>
      <c r="C26" s="435">
        <v>20</v>
      </c>
      <c r="D26" s="60"/>
      <c r="E26" s="428" t="str">
        <f>IF(B26=0,"",FLOOR(VLOOKUP(A26,'All Meals'!$A$12:$V$61,4),0.25))</f>
        <v/>
      </c>
      <c r="F26" s="175" t="str">
        <f t="shared" si="1"/>
        <v/>
      </c>
      <c r="G26" s="428" t="str">
        <f>IF(B26=0,"",FLOOR(VLOOKUP(A26,'All Meals'!$A$12:$V$61,5),0.25))</f>
        <v/>
      </c>
      <c r="H26" s="245" t="str">
        <f t="shared" si="2"/>
        <v/>
      </c>
      <c r="I26" s="429" t="str">
        <f>IF(B26=0,"",FLOOR(VLOOKUP(A26,'All Meals'!$A$12:$V$61,6),0.25))</f>
        <v/>
      </c>
      <c r="J26" s="429" t="str">
        <f>IF(B26=0,"",FLOOR(VLOOKUP(A26,'All Meals'!$A$12:$V$61,7),0.25))</f>
        <v/>
      </c>
      <c r="K26" s="430" t="str">
        <f>IF(B26=0, "",VLOOKUP(A26,'All Meals'!$A$12:$V$61,10))</f>
        <v/>
      </c>
      <c r="L26" s="98" t="str">
        <f t="shared" si="3"/>
        <v/>
      </c>
      <c r="M26" s="431" t="str">
        <f>IF(B26=0, "",VLOOKUP(A26,'All Meals'!$A$12:$V$61,13))</f>
        <v/>
      </c>
      <c r="N26" s="430" t="str">
        <f>IF(B26=0, "",VLOOKUP(A26,'All Meals'!$A$12:$V$61,16))</f>
        <v/>
      </c>
      <c r="O26" s="631" t="str">
        <f t="shared" si="4"/>
        <v/>
      </c>
      <c r="P26" s="432" t="str">
        <f>IF(B26=0, "",VLOOKUP(A26,'All Meals'!$A$12:$V$61,19))</f>
        <v/>
      </c>
      <c r="Q26" s="430" t="str">
        <f>IF(B26=0, "",VLOOKUP(A26,'All Meals'!$A$12:$V$61,20))</f>
        <v/>
      </c>
      <c r="R26" s="175" t="str">
        <f t="shared" si="0"/>
        <v/>
      </c>
      <c r="AB26" s="747"/>
      <c r="AC26" s="748"/>
      <c r="AD26" s="748"/>
      <c r="AE26" s="748"/>
      <c r="AF26" s="332"/>
      <c r="AG26" s="332"/>
      <c r="AH26" s="897"/>
      <c r="AI26" s="897"/>
      <c r="AJ26" s="897"/>
      <c r="AK26" s="897"/>
      <c r="AL26" s="332"/>
      <c r="AM26" s="332"/>
      <c r="AN26" s="750"/>
      <c r="AO26" s="750"/>
      <c r="AP26" s="750"/>
      <c r="AQ26" s="750"/>
      <c r="AR26" s="332"/>
      <c r="AS26" s="332"/>
      <c r="AT26" s="751"/>
      <c r="AU26" s="751"/>
      <c r="AV26" s="751"/>
      <c r="AW26" s="751"/>
      <c r="AX26" s="332"/>
      <c r="AY26" s="332"/>
      <c r="AZ26" s="946"/>
      <c r="BA26" s="947"/>
      <c r="BB26" s="947"/>
      <c r="BC26" s="948"/>
    </row>
    <row r="27" spans="1:57" ht="33.75" customHeight="1" x14ac:dyDescent="0.25">
      <c r="AB27" s="154"/>
    </row>
    <row r="28" spans="1:57" ht="33.75" customHeight="1" x14ac:dyDescent="0.25">
      <c r="AB28" s="154"/>
      <c r="AE28" s="155"/>
    </row>
    <row r="29" spans="1:57" ht="33.75" customHeight="1" x14ac:dyDescent="0.25"/>
    <row r="30" spans="1:57" ht="33.75" customHeight="1" x14ac:dyDescent="0.25"/>
  </sheetData>
  <sheetProtection algorithmName="SHA-512" hashValue="3CGYW+0Rp519EL1X3Sn55oK5R2VLWkvNLv6x3DzXXls9Y/mlQEF7zYzRzrG0ov3gESFO/QmhpPbjIGwbWulrNA==" saltValue="EKLlLSDzQIzlMhIG3GRhGg=="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L7:L26 O7:O26 F7:J26 Z9">
    <cfRule type="containsText" dxfId="36" priority="8" stopIfTrue="1" operator="containsText" text="Yes">
      <formula>NOT(ISERROR(SEARCH("Yes",F5)))</formula>
    </cfRule>
    <cfRule type="containsText" dxfId="35" priority="9" stopIfTrue="1" operator="containsText" text="No">
      <formula>NOT(ISERROR(SEARCH("No",F5)))</formula>
    </cfRule>
  </conditionalFormatting>
  <conditionalFormatting sqref="AB9:AE9 AH9:AK9">
    <cfRule type="containsText" dxfId="34" priority="7" stopIfTrue="1" operator="containsText" text="Remember">
      <formula>NOT(ISERROR(SEARCH("Remember",AB9)))</formula>
    </cfRule>
  </conditionalFormatting>
  <conditionalFormatting sqref="AB20">
    <cfRule type="containsText" dxfId="33" priority="6" stopIfTrue="1" operator="containsText" text="You">
      <formula>NOT(ISERROR(SEARCH("You",AB20)))</formula>
    </cfRule>
  </conditionalFormatting>
  <conditionalFormatting sqref="AN9:AQ9">
    <cfRule type="containsText" dxfId="32" priority="1" stopIfTrue="1" operator="containsText" text="if">
      <formula>NOT(ISERROR(SEARCH("if",AN9)))</formula>
    </cfRule>
  </conditionalFormatting>
  <hyperlinks>
    <hyperlink ref="Y2:Z2" location="'Weekly Report'!A1" display="Go to Weekly Report" xr:uid="{00000000-0004-0000-0A00-000000000000}"/>
    <hyperlink ref="T2:V2" location="'Menu Worksheet Instructions'!A1" display="Go to Instructions" xr:uid="{00000000-0004-0000-0A00-000001000000}"/>
    <hyperlink ref="AZ2:BD2" r:id="rId1" display="https://foodbuyingguide.fns.usda.gov/files/Reports/USDA_FBG_Section2_Vegetables_YieldTable.pdf" xr:uid="{00000000-0004-0000-0A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4577"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4578"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4579"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4580"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4581"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4582"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4583"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4584"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4585"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4586"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4587"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4588"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4589"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4590"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4591"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4592"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4593"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4594"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4595"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4596"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4597"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4598"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4599"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4600"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4601"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4602"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4603"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4604"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4605"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4606"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4607"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4608"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4609"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4610"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4611"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4612"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4613"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4614"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4615"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4616"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4617"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4618"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4619"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4620"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4621"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4622"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4623"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4624"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4625"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4626"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4627"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4628"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4629"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4630"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4631"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4632"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4633"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4634"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4635"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4636"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4637"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4638"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4639"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4640"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4641"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4642"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4643"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4644"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4645"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4646"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4647"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4648"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4649"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4650"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4651"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4652"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4653"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4654"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4655"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4656"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4657"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4658"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4659"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4660"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4661"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4662"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4663"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4664"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4665"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4666"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4667"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4668"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4669"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4670"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4671"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4672"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4673"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4674"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4675"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4676"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4677"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4678"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4679"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4680"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4681"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4682"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4683"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4684"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4685"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4686"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4687"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4688"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4689"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4690"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4691"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4692"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4693"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4694"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4695"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4696"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4697"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4698"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4699"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4700"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4701"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4702"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4703"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4704"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4705"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4706"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4707"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4708"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4709"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4710"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4711"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4712"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pageSetUpPr fitToPage="1"/>
  </sheetPr>
  <dimension ref="A1:V34"/>
  <sheetViews>
    <sheetView showGridLines="0" zoomScaleNormal="100" workbookViewId="0">
      <selection activeCell="W13" sqref="W13"/>
    </sheetView>
  </sheetViews>
  <sheetFormatPr defaultColWidth="9.140625" defaultRowHeight="15" x14ac:dyDescent="0.25"/>
  <cols>
    <col min="1" max="1" width="29.85546875" style="100" customWidth="1"/>
    <col min="2" max="2" width="11.5703125" style="100" customWidth="1"/>
    <col min="3" max="3" width="12.5703125" style="100" customWidth="1"/>
    <col min="4" max="4" width="13.42578125" style="100" customWidth="1"/>
    <col min="5" max="5" width="13.5703125" style="100" customWidth="1"/>
    <col min="6" max="6" width="13.42578125" style="100" customWidth="1"/>
    <col min="7" max="7" width="13.5703125" style="100" customWidth="1"/>
    <col min="8" max="8" width="17.140625" style="100" customWidth="1"/>
    <col min="9" max="9" width="17.42578125" style="100" customWidth="1"/>
    <col min="10" max="10" width="9.140625" style="100" hidden="1" customWidth="1"/>
    <col min="11" max="11" width="2.42578125" style="100" customWidth="1"/>
    <col min="12" max="12" width="10" style="100" bestFit="1" customWidth="1"/>
    <col min="13" max="13" width="11" style="100" customWidth="1"/>
    <col min="14" max="14" width="9.140625" style="100"/>
    <col min="15" max="15" width="7" style="100" customWidth="1"/>
    <col min="16" max="16" width="9.140625" style="100"/>
    <col min="17" max="17" width="9.5703125" style="100" customWidth="1"/>
    <col min="18" max="16384" width="9.140625" style="100"/>
  </cols>
  <sheetData>
    <row r="1" spans="1:22" ht="7.5" customHeight="1" thickBot="1" x14ac:dyDescent="0.3">
      <c r="A1" s="984" t="s">
        <v>398</v>
      </c>
      <c r="B1" s="985"/>
      <c r="C1" s="985"/>
      <c r="D1" s="985"/>
      <c r="E1" s="985"/>
      <c r="F1" s="985"/>
      <c r="G1" s="985"/>
      <c r="H1" s="985"/>
      <c r="I1" s="986"/>
    </row>
    <row r="2" spans="1:22" ht="44.25" customHeight="1" thickBot="1" x14ac:dyDescent="0.3">
      <c r="A2" s="987"/>
      <c r="B2" s="988"/>
      <c r="C2" s="988"/>
      <c r="D2" s="988"/>
      <c r="E2" s="988"/>
      <c r="F2" s="988"/>
      <c r="G2" s="988"/>
      <c r="H2" s="988"/>
      <c r="I2" s="989"/>
      <c r="M2" s="284"/>
      <c r="N2" s="990" t="s">
        <v>399</v>
      </c>
      <c r="O2" s="991"/>
      <c r="P2" s="991"/>
      <c r="Q2" s="992"/>
    </row>
    <row r="3" spans="1:22" ht="15.75" thickBot="1" x14ac:dyDescent="0.3"/>
    <row r="4" spans="1:22" ht="52.5" customHeight="1" thickBot="1" x14ac:dyDescent="0.3">
      <c r="A4" s="239" t="s">
        <v>400</v>
      </c>
      <c r="B4" s="248" t="s">
        <v>288</v>
      </c>
      <c r="C4" s="420" t="s">
        <v>331</v>
      </c>
      <c r="D4" s="419" t="s">
        <v>349</v>
      </c>
      <c r="E4" s="419" t="s">
        <v>366</v>
      </c>
      <c r="F4" s="419" t="s">
        <v>384</v>
      </c>
      <c r="G4" s="249" t="s">
        <v>401</v>
      </c>
      <c r="H4" s="629" t="s">
        <v>402</v>
      </c>
      <c r="I4" s="630" t="s">
        <v>403</v>
      </c>
      <c r="L4" s="1000" t="s">
        <v>404</v>
      </c>
      <c r="M4" s="1001"/>
      <c r="N4" s="999" t="s">
        <v>405</v>
      </c>
      <c r="O4" s="999"/>
      <c r="P4" s="999" t="s">
        <v>406</v>
      </c>
      <c r="Q4" s="999"/>
      <c r="R4" s="1006" t="s">
        <v>407</v>
      </c>
      <c r="S4" s="1007"/>
      <c r="T4" s="1004" t="s">
        <v>408</v>
      </c>
      <c r="U4" s="1005"/>
    </row>
    <row r="5" spans="1:22" ht="30" customHeight="1" thickBot="1" x14ac:dyDescent="0.3">
      <c r="A5" s="250" t="s">
        <v>409</v>
      </c>
      <c r="B5" s="251">
        <f>MIN(Monday!K7:K26)</f>
        <v>0</v>
      </c>
      <c r="C5" s="251">
        <f>MIN(Tuesday!K7:K26)</f>
        <v>0</v>
      </c>
      <c r="D5" s="251">
        <f>MIN(Wednesday!K7:K26)</f>
        <v>0</v>
      </c>
      <c r="E5" s="251">
        <f>MIN(Thursday!K7:K26)</f>
        <v>0</v>
      </c>
      <c r="F5" s="251">
        <f>MIN(Friday!K7:K26)</f>
        <v>0</v>
      </c>
      <c r="G5" s="628">
        <f>SUM(B5:F5)</f>
        <v>0</v>
      </c>
      <c r="H5" s="98">
        <v>5</v>
      </c>
      <c r="I5" s="99" t="str">
        <f>IF(G5&gt;=H5, "Yes", "No")</f>
        <v>No</v>
      </c>
      <c r="L5" s="1002"/>
      <c r="M5" s="1003"/>
      <c r="N5" s="994">
        <f>S6</f>
        <v>0</v>
      </c>
      <c r="O5" s="994"/>
      <c r="P5" s="994">
        <f>S7</f>
        <v>0</v>
      </c>
      <c r="Q5" s="994"/>
      <c r="R5" s="983">
        <f>IF(ISERROR(P5/N5),0, P5/N5)</f>
        <v>0</v>
      </c>
      <c r="S5" s="983"/>
      <c r="T5" s="1008" t="str">
        <f>IF(R5&lt;=0.5, "Yes", "No")</f>
        <v>Yes</v>
      </c>
      <c r="U5" s="1009"/>
    </row>
    <row r="6" spans="1:22" ht="30" hidden="1" customHeight="1" x14ac:dyDescent="0.25">
      <c r="A6" s="303"/>
      <c r="B6" s="304"/>
      <c r="C6" s="304"/>
      <c r="D6" s="304"/>
      <c r="E6" s="304"/>
      <c r="F6" s="304"/>
      <c r="G6" s="305"/>
      <c r="H6" s="306"/>
      <c r="I6" s="306"/>
      <c r="L6" s="307"/>
      <c r="M6" s="307" t="s">
        <v>410</v>
      </c>
      <c r="N6" s="115">
        <f>MAX(Monday!K7:K26)</f>
        <v>0</v>
      </c>
      <c r="O6" s="115">
        <f>MAX(Tuesday!K7:K26)</f>
        <v>0</v>
      </c>
      <c r="P6" s="115">
        <f>MAX(Wednesday!K7:K26)</f>
        <v>0</v>
      </c>
      <c r="Q6" s="115">
        <f>MAX(Thursday!K7:K26)</f>
        <v>0</v>
      </c>
      <c r="R6" s="115">
        <f>MAX(Friday!K7:K26)</f>
        <v>0</v>
      </c>
      <c r="S6" s="310">
        <f>SUM(N6:R6)</f>
        <v>0</v>
      </c>
      <c r="T6" s="306"/>
      <c r="U6" s="306"/>
    </row>
    <row r="7" spans="1:22" ht="30" hidden="1" customHeight="1" x14ac:dyDescent="0.25">
      <c r="A7" s="303"/>
      <c r="B7" s="304"/>
      <c r="C7" s="304"/>
      <c r="D7" s="304"/>
      <c r="E7" s="304"/>
      <c r="F7" s="304"/>
      <c r="G7" s="305"/>
      <c r="H7" s="306"/>
      <c r="I7" s="306"/>
      <c r="L7" s="307"/>
      <c r="M7" s="307" t="s">
        <v>411</v>
      </c>
      <c r="N7" s="120">
        <f>MAX(Monday!M7:M26)</f>
        <v>0</v>
      </c>
      <c r="O7" s="120">
        <f>MAX(Tuesday!M7:M26)</f>
        <v>0</v>
      </c>
      <c r="P7" s="120">
        <f>MAX(Wednesday!M7:M26)</f>
        <v>0</v>
      </c>
      <c r="Q7" s="120">
        <f>MAX(Thursday!M7:M26)</f>
        <v>0</v>
      </c>
      <c r="R7" s="120">
        <f>MAX(Friday!M7:M26)</f>
        <v>0</v>
      </c>
      <c r="S7" s="311">
        <f>SUM(N7:R7)</f>
        <v>0</v>
      </c>
      <c r="T7" s="306"/>
      <c r="U7" s="306"/>
    </row>
    <row r="8" spans="1:22" ht="22.5" customHeight="1" thickBot="1" x14ac:dyDescent="0.3">
      <c r="A8" s="101"/>
      <c r="B8" s="102"/>
      <c r="C8" s="102"/>
      <c r="D8" s="102"/>
      <c r="E8" s="102"/>
      <c r="F8" s="102"/>
      <c r="G8" s="102"/>
      <c r="H8" s="103"/>
      <c r="I8" s="103"/>
    </row>
    <row r="9" spans="1:22" ht="65.25" customHeight="1" thickBot="1" x14ac:dyDescent="0.3">
      <c r="B9" s="104" t="s">
        <v>288</v>
      </c>
      <c r="C9" s="421" t="s">
        <v>331</v>
      </c>
      <c r="D9" s="421" t="s">
        <v>349</v>
      </c>
      <c r="E9" s="421" t="s">
        <v>366</v>
      </c>
      <c r="F9" s="421" t="s">
        <v>384</v>
      </c>
      <c r="G9" s="105" t="s">
        <v>401</v>
      </c>
      <c r="H9" s="106" t="s">
        <v>402</v>
      </c>
      <c r="I9" s="107" t="s">
        <v>403</v>
      </c>
      <c r="L9" s="995" t="s">
        <v>412</v>
      </c>
      <c r="M9" s="996"/>
      <c r="N9" s="1010" t="s">
        <v>413</v>
      </c>
      <c r="O9" s="1010"/>
      <c r="P9" s="1010" t="s">
        <v>414</v>
      </c>
      <c r="Q9" s="1010"/>
      <c r="R9" s="1011" t="s">
        <v>415</v>
      </c>
      <c r="S9" s="1012"/>
      <c r="T9" s="1004" t="s">
        <v>408</v>
      </c>
      <c r="U9" s="1005"/>
    </row>
    <row r="10" spans="1:22" ht="30.75" customHeight="1" thickBot="1" x14ac:dyDescent="0.3">
      <c r="A10" s="108" t="s">
        <v>416</v>
      </c>
      <c r="B10" s="109">
        <f>MIN(Monday!N7:N26)</f>
        <v>0</v>
      </c>
      <c r="C10" s="109">
        <f>MIN(Tuesday!N7:N26)</f>
        <v>0</v>
      </c>
      <c r="D10" s="109">
        <f>MIN(Wednesday!N7:N26)</f>
        <v>0</v>
      </c>
      <c r="E10" s="109">
        <f>MIN(Thursday!N7:N26)</f>
        <v>0</v>
      </c>
      <c r="F10" s="109">
        <f>MIN(Friday!N7:N26)</f>
        <v>0</v>
      </c>
      <c r="G10" s="110">
        <f t="shared" ref="G10:G17" si="0">SUM(B10:F10)</f>
        <v>0</v>
      </c>
      <c r="H10" s="111">
        <v>5</v>
      </c>
      <c r="I10" s="112" t="str">
        <f t="shared" ref="I10:I17" si="1">IF(G10&gt;=H10, "Yes", "No")</f>
        <v>No</v>
      </c>
      <c r="L10" s="997"/>
      <c r="M10" s="998"/>
      <c r="N10" s="994">
        <f>S11</f>
        <v>0</v>
      </c>
      <c r="O10" s="994"/>
      <c r="P10" s="994">
        <f>S12</f>
        <v>0</v>
      </c>
      <c r="Q10" s="994"/>
      <c r="R10" s="983">
        <f>IF(ISERROR(P10/N10),0, P10/N10)</f>
        <v>0</v>
      </c>
      <c r="S10" s="983"/>
      <c r="T10" s="1008" t="str">
        <f>IF(R10&lt;=0.5, "Yes", "No")</f>
        <v>Yes</v>
      </c>
      <c r="U10" s="1009"/>
    </row>
    <row r="11" spans="1:22" ht="30.75" hidden="1" customHeight="1" x14ac:dyDescent="0.25">
      <c r="A11" s="404"/>
      <c r="B11" s="405"/>
      <c r="C11" s="405"/>
      <c r="D11" s="405"/>
      <c r="E11" s="405"/>
      <c r="F11" s="405"/>
      <c r="G11" s="406"/>
      <c r="H11" s="407"/>
      <c r="I11" s="408"/>
      <c r="L11" s="307"/>
      <c r="M11" s="307"/>
      <c r="N11" s="115">
        <f>MAX(Monday!N7:N26)</f>
        <v>0</v>
      </c>
      <c r="O11" s="115">
        <f>MAX(Tuesday!N7:N26)</f>
        <v>0</v>
      </c>
      <c r="P11" s="115">
        <f>MAX(Wednesday!N7:N26)</f>
        <v>0</v>
      </c>
      <c r="Q11" s="115">
        <f>MAX(Thursday!N7:N26)</f>
        <v>0</v>
      </c>
      <c r="R11" s="115">
        <f>MAX(Friday!N7:N26)</f>
        <v>0</v>
      </c>
      <c r="S11" s="310">
        <f>SUM(N11:R11)</f>
        <v>0</v>
      </c>
      <c r="T11" s="306"/>
      <c r="U11" s="306"/>
    </row>
    <row r="12" spans="1:22" ht="30.75" hidden="1" customHeight="1" thickBot="1" x14ac:dyDescent="0.3">
      <c r="A12" s="404"/>
      <c r="B12" s="405"/>
      <c r="C12" s="405"/>
      <c r="D12" s="405"/>
      <c r="E12" s="405"/>
      <c r="F12" s="405"/>
      <c r="G12" s="406"/>
      <c r="H12" s="407"/>
      <c r="I12" s="408"/>
      <c r="L12" s="307"/>
      <c r="M12" s="307"/>
      <c r="N12" s="120">
        <f>MAX(Monday!P7:P26)</f>
        <v>0</v>
      </c>
      <c r="O12" s="120">
        <f>MAX(Tuesday!P7:P26)</f>
        <v>0</v>
      </c>
      <c r="P12" s="120">
        <f>MAX(Wednesday!P7:P26)</f>
        <v>0</v>
      </c>
      <c r="Q12" s="120">
        <f>MAX(Thursday!P7:P26)</f>
        <v>0</v>
      </c>
      <c r="R12" s="120">
        <f>MAX(Friday!P7:P26)</f>
        <v>0</v>
      </c>
      <c r="S12" s="310">
        <f>SUM(N12:R12)</f>
        <v>0</v>
      </c>
      <c r="T12" s="306"/>
      <c r="U12" s="306"/>
    </row>
    <row r="13" spans="1:22" ht="36.75" customHeight="1" thickBot="1" x14ac:dyDescent="0.35">
      <c r="A13" s="113" t="s">
        <v>417</v>
      </c>
      <c r="B13" s="114">
        <f>IF(Monday!AR3=TRUE,SUM('Optional VegBar'!G16,Monday!AG7),Monday!AG7)</f>
        <v>0</v>
      </c>
      <c r="C13" s="114">
        <f>IF(Tuesday!AR3=TRUE,SUM('Optional VegBar'!G16,Tuesday!AG7),Tuesday!AG7)</f>
        <v>0</v>
      </c>
      <c r="D13" s="114">
        <f>IF(Wednesday!AR3=TRUE,SUM('Optional VegBar'!G16,Wednesday!AG7),Wednesday!AG7)</f>
        <v>0</v>
      </c>
      <c r="E13" s="114">
        <f>IF(Thursday!AR3=TRUE,SUM('Optional VegBar'!G16,Thursday!AG7),Thursday!AG7)</f>
        <v>0</v>
      </c>
      <c r="F13" s="114">
        <f>IF(Friday!AR3=TRUE,SUM('Optional VegBar'!G16,Friday!AG7),Friday!AG7)</f>
        <v>0</v>
      </c>
      <c r="G13" s="115">
        <f t="shared" si="0"/>
        <v>0</v>
      </c>
      <c r="H13" s="116">
        <v>0.5</v>
      </c>
      <c r="I13" s="117" t="str">
        <f t="shared" si="1"/>
        <v>No</v>
      </c>
      <c r="L13" s="993" t="s">
        <v>418</v>
      </c>
      <c r="M13" s="993"/>
      <c r="N13" s="993"/>
      <c r="O13" s="993"/>
      <c r="P13" s="993"/>
      <c r="Q13" s="993"/>
      <c r="R13" s="993"/>
      <c r="S13" s="993"/>
      <c r="T13" s="993"/>
      <c r="U13" s="993"/>
      <c r="V13" s="403"/>
    </row>
    <row r="14" spans="1:22" ht="33" customHeight="1" thickTop="1" x14ac:dyDescent="0.25">
      <c r="A14" s="118" t="s">
        <v>419</v>
      </c>
      <c r="B14" s="119">
        <f>IF(Monday!AR3=TRUE, SUM('Optional VegBar'!M16,Monday!AM7),Monday!AM7)</f>
        <v>0</v>
      </c>
      <c r="C14" s="119">
        <f>IF(Tuesday!AR3=TRUE, SUM('Optional VegBar'!M16,Tuesday!AM7),Tuesday!AM7)</f>
        <v>0</v>
      </c>
      <c r="D14" s="119">
        <f>IF(Wednesday!AR3=TRUE, SUM('Optional VegBar'!M16,Wednesday!AM7),Wednesday!AM7)</f>
        <v>0</v>
      </c>
      <c r="E14" s="119">
        <f>IF(Thursday!AR3=TRUE, SUM('Optional VegBar'!M16,Thursday!AM7),Thursday!AM7)</f>
        <v>0</v>
      </c>
      <c r="F14" s="119">
        <f>IF(Friday!AR3=TRUE, SUM('Optional VegBar'!M16,Friday!AM7),Friday!AM7)</f>
        <v>0</v>
      </c>
      <c r="G14" s="120">
        <f t="shared" si="0"/>
        <v>0</v>
      </c>
      <c r="H14" s="96">
        <v>1.25</v>
      </c>
      <c r="I14" s="97" t="str">
        <f t="shared" si="1"/>
        <v>No</v>
      </c>
      <c r="L14" s="1016"/>
      <c r="M14" s="1017"/>
      <c r="N14" s="1017"/>
      <c r="O14" s="1017"/>
      <c r="P14" s="1017"/>
      <c r="Q14" s="1017"/>
      <c r="R14" s="1017"/>
      <c r="S14" s="1017"/>
      <c r="T14" s="1017"/>
      <c r="U14" s="1018"/>
      <c r="V14" s="285"/>
    </row>
    <row r="15" spans="1:22" ht="38.25" customHeight="1" x14ac:dyDescent="0.25">
      <c r="A15" s="118" t="s">
        <v>420</v>
      </c>
      <c r="B15" s="119">
        <f>IF(Monday!AR3=TRUE, SUM('Optional VegBar'!S16,Monday!AS7),Monday!AS7)</f>
        <v>0</v>
      </c>
      <c r="C15" s="119">
        <f>IF(Tuesday!AR3=TRUE, SUM('Optional VegBar'!S16,Tuesday!AS7),Tuesday!AS7)</f>
        <v>0</v>
      </c>
      <c r="D15" s="119">
        <f>IF(Wednesday!AR3=TRUE, SUM('Optional VegBar'!S16,Wednesday!AS7),Wednesday!AS7)</f>
        <v>0</v>
      </c>
      <c r="E15" s="119">
        <f>IF(Thursday!AR3=TRUE, SUM('Optional VegBar'!S16,Thursday!AS7),Thursday!AS7)</f>
        <v>0</v>
      </c>
      <c r="F15" s="119">
        <f>IF(Friday!AR3=TRUE, SUM('Optional VegBar'!S16,Friday!AS7),Friday!AS7)</f>
        <v>0</v>
      </c>
      <c r="G15" s="120">
        <f t="shared" si="0"/>
        <v>0</v>
      </c>
      <c r="H15" s="96">
        <v>0.5</v>
      </c>
      <c r="I15" s="97" t="str">
        <f t="shared" si="1"/>
        <v>No</v>
      </c>
      <c r="L15" s="1019"/>
      <c r="M15" s="858"/>
      <c r="N15" s="858"/>
      <c r="O15" s="858"/>
      <c r="P15" s="858"/>
      <c r="Q15" s="858"/>
      <c r="R15" s="858"/>
      <c r="S15" s="858"/>
      <c r="T15" s="858"/>
      <c r="U15" s="1020"/>
      <c r="V15" s="285"/>
    </row>
    <row r="16" spans="1:22" ht="35.25" customHeight="1" x14ac:dyDescent="0.25">
      <c r="A16" s="118" t="s">
        <v>421</v>
      </c>
      <c r="B16" s="119">
        <f>IF(Monday!AR3=TRUE, SUM('Optional VegBar'!Y16,Monday!AY7),Monday!AY7)</f>
        <v>0</v>
      </c>
      <c r="C16" s="119">
        <f>IF(Tuesday!AR3=TRUE, SUM('Optional VegBar'!Y16,Tuesday!AY7),Tuesday!AY7)</f>
        <v>0</v>
      </c>
      <c r="D16" s="119">
        <f>IF(Wednesday!AR3=TRUE, SUM('Optional VegBar'!Y16,Wednesday!AY7),Wednesday!AY7)</f>
        <v>0</v>
      </c>
      <c r="E16" s="119">
        <f>IF(Thursday!AR3=TRUE, SUM('Optional VegBar'!Y16,Thursday!AY7),Thursday!AY7)</f>
        <v>0</v>
      </c>
      <c r="F16" s="119">
        <f>IF(Friday!AR3=TRUE, SUM('Optional VegBar'!Y16,Friday!AY7),Friday!AY7)</f>
        <v>0</v>
      </c>
      <c r="G16" s="120">
        <f t="shared" si="0"/>
        <v>0</v>
      </c>
      <c r="H16" s="96">
        <v>0.5</v>
      </c>
      <c r="I16" s="97" t="str">
        <f t="shared" si="1"/>
        <v>No</v>
      </c>
      <c r="L16" s="1019"/>
      <c r="M16" s="858"/>
      <c r="N16" s="858"/>
      <c r="O16" s="858"/>
      <c r="P16" s="858"/>
      <c r="Q16" s="858"/>
      <c r="R16" s="858"/>
      <c r="S16" s="858"/>
      <c r="T16" s="858"/>
      <c r="U16" s="1020"/>
      <c r="V16" s="285"/>
    </row>
    <row r="17" spans="1:22" ht="48.75" customHeight="1" thickBot="1" x14ac:dyDescent="0.3">
      <c r="A17" s="121" t="s">
        <v>422</v>
      </c>
      <c r="B17" s="122">
        <f>IF(Monday!AR3=TRUE,SUM('Optional VegBar'!AE16,Monday!BE5),Monday!BE5)</f>
        <v>0</v>
      </c>
      <c r="C17" s="122">
        <f>IF(Tuesday!AR3=TRUE,SUM('Optional VegBar'!AE16,Tuesday!BE5),Tuesday!BE5)</f>
        <v>0</v>
      </c>
      <c r="D17" s="122">
        <f>IF(Wednesday!AR3=TRUE,SUM('Optional VegBar'!AE16,Wednesday!BE5),Wednesday!BE5)</f>
        <v>0</v>
      </c>
      <c r="E17" s="122">
        <f>IF(Thursday!AR3=TRUE,SUM('Optional VegBar'!AE16,Thursday!BE5),Thursday!BE5)</f>
        <v>0</v>
      </c>
      <c r="F17" s="122">
        <f>IF(Friday!AR3=TRUE,SUM('Optional VegBar'!AE16,Friday!BE5),Friday!BE5)</f>
        <v>0</v>
      </c>
      <c r="G17" s="628">
        <f t="shared" si="0"/>
        <v>0</v>
      </c>
      <c r="H17" s="98">
        <v>0.75</v>
      </c>
      <c r="I17" s="99" t="str">
        <f t="shared" si="1"/>
        <v>No</v>
      </c>
      <c r="L17" s="1019"/>
      <c r="M17" s="858"/>
      <c r="N17" s="858"/>
      <c r="O17" s="858"/>
      <c r="P17" s="858"/>
      <c r="Q17" s="858"/>
      <c r="R17" s="858"/>
      <c r="S17" s="858"/>
      <c r="T17" s="858"/>
      <c r="U17" s="1020"/>
      <c r="V17" s="285"/>
    </row>
    <row r="18" spans="1:22" ht="7.5" customHeight="1" thickBot="1" x14ac:dyDescent="0.3">
      <c r="A18" s="123"/>
      <c r="B18" s="102"/>
      <c r="C18" s="102"/>
      <c r="D18" s="102"/>
      <c r="E18" s="102"/>
      <c r="F18" s="102"/>
      <c r="G18" s="102"/>
      <c r="H18" s="102"/>
      <c r="I18" s="103"/>
      <c r="L18" s="1019"/>
      <c r="M18" s="858"/>
      <c r="N18" s="858"/>
      <c r="O18" s="858"/>
      <c r="P18" s="858"/>
      <c r="Q18" s="858"/>
      <c r="R18" s="858"/>
      <c r="S18" s="858"/>
      <c r="T18" s="858"/>
      <c r="U18" s="1020"/>
      <c r="V18" s="285"/>
    </row>
    <row r="19" spans="1:22" ht="48" thickBot="1" x14ac:dyDescent="0.3">
      <c r="B19" s="104" t="s">
        <v>288</v>
      </c>
      <c r="C19" s="421" t="s">
        <v>331</v>
      </c>
      <c r="D19" s="421" t="s">
        <v>349</v>
      </c>
      <c r="E19" s="421" t="s">
        <v>366</v>
      </c>
      <c r="F19" s="421" t="s">
        <v>384</v>
      </c>
      <c r="G19" s="105" t="s">
        <v>401</v>
      </c>
      <c r="H19" s="106" t="s">
        <v>423</v>
      </c>
      <c r="I19" s="107" t="s">
        <v>403</v>
      </c>
      <c r="L19" s="1019"/>
      <c r="M19" s="858"/>
      <c r="N19" s="858"/>
      <c r="O19" s="858"/>
      <c r="P19" s="858"/>
      <c r="Q19" s="858"/>
      <c r="R19" s="858"/>
      <c r="S19" s="858"/>
      <c r="T19" s="858"/>
      <c r="U19" s="1020"/>
      <c r="V19" s="285"/>
    </row>
    <row r="20" spans="1:22" ht="36" customHeight="1" x14ac:dyDescent="0.25">
      <c r="A20" s="140" t="s">
        <v>424</v>
      </c>
      <c r="B20" s="243">
        <f>MIN(Monday!E7:E26)</f>
        <v>0</v>
      </c>
      <c r="C20" s="243">
        <f>MIN(Tuesday!E7:E26)</f>
        <v>0</v>
      </c>
      <c r="D20" s="243">
        <f>MIN(Wednesday!E7:E26)</f>
        <v>0</v>
      </c>
      <c r="E20" s="243">
        <f>MIN(Thursday!E7:E26)</f>
        <v>0</v>
      </c>
      <c r="F20" s="243">
        <f>MIN(Friday!E7:E26)</f>
        <v>0</v>
      </c>
      <c r="G20" s="241">
        <f>SUM(B20:F20)</f>
        <v>0</v>
      </c>
      <c r="H20" s="125">
        <v>10</v>
      </c>
      <c r="I20" s="117" t="str">
        <f>IF(G20&gt;=H20, "Yes", "No")</f>
        <v>No</v>
      </c>
      <c r="L20" s="1019"/>
      <c r="M20" s="858"/>
      <c r="N20" s="858"/>
      <c r="O20" s="858"/>
      <c r="P20" s="858"/>
      <c r="Q20" s="858"/>
      <c r="R20" s="858"/>
      <c r="S20" s="858"/>
      <c r="T20" s="858"/>
      <c r="U20" s="1020"/>
      <c r="V20" s="285"/>
    </row>
    <row r="21" spans="1:22" ht="36" customHeight="1" thickBot="1" x14ac:dyDescent="0.3">
      <c r="A21" s="141" t="s">
        <v>425</v>
      </c>
      <c r="B21" s="244">
        <f>MAX(Monday!E7:E26)</f>
        <v>0</v>
      </c>
      <c r="C21" s="244">
        <f>MAX(Tuesday!E7:E26)</f>
        <v>0</v>
      </c>
      <c r="D21" s="244">
        <f>MAX(Wednesday!E7:E26)</f>
        <v>0</v>
      </c>
      <c r="E21" s="244">
        <f>MAX(Thursday!E7:E26)</f>
        <v>0</v>
      </c>
      <c r="F21" s="244">
        <f>MAX(Friday!E7:E26)</f>
        <v>0</v>
      </c>
      <c r="G21" s="242">
        <f>SUM(B21:F21)</f>
        <v>0</v>
      </c>
      <c r="H21" s="127">
        <v>12</v>
      </c>
      <c r="I21" s="99" t="str">
        <f>IF(G21=0,"No",IF(AND(G21&lt;=H21,G21&gt;=H20),"Yes","No"))</f>
        <v>No</v>
      </c>
      <c r="L21" s="1021"/>
      <c r="M21" s="1022"/>
      <c r="N21" s="1022"/>
      <c r="O21" s="1022"/>
      <c r="P21" s="1022"/>
      <c r="Q21" s="1022"/>
      <c r="R21" s="1022"/>
      <c r="S21" s="1022"/>
      <c r="T21" s="1022"/>
      <c r="U21" s="1023"/>
      <c r="V21" s="285"/>
    </row>
    <row r="22" spans="1:22" ht="15.75" customHeight="1" thickTop="1" thickBot="1" x14ac:dyDescent="0.3">
      <c r="A22" s="334"/>
      <c r="B22" s="335"/>
      <c r="C22" s="335"/>
      <c r="D22" s="335"/>
      <c r="E22" s="335"/>
      <c r="F22" s="335"/>
      <c r="G22" s="335"/>
      <c r="H22" s="103"/>
      <c r="I22" s="103"/>
      <c r="L22" s="449"/>
      <c r="M22" s="449"/>
      <c r="N22" s="449"/>
      <c r="O22" s="449"/>
      <c r="P22" s="449"/>
      <c r="Q22" s="449"/>
      <c r="R22" s="449"/>
      <c r="S22" s="449"/>
      <c r="T22" s="449"/>
      <c r="U22" s="449"/>
      <c r="V22" s="285"/>
    </row>
    <row r="23" spans="1:22" ht="48" thickBot="1" x14ac:dyDescent="0.3">
      <c r="B23" s="104" t="s">
        <v>288</v>
      </c>
      <c r="C23" s="421" t="s">
        <v>331</v>
      </c>
      <c r="D23" s="421" t="s">
        <v>349</v>
      </c>
      <c r="E23" s="421" t="s">
        <v>366</v>
      </c>
      <c r="F23" s="421" t="s">
        <v>384</v>
      </c>
      <c r="G23" s="105" t="s">
        <v>401</v>
      </c>
      <c r="H23" s="106" t="s">
        <v>423</v>
      </c>
      <c r="I23" s="107" t="s">
        <v>403</v>
      </c>
      <c r="L23" s="66"/>
      <c r="M23" s="66"/>
      <c r="N23" s="66"/>
      <c r="O23" s="66"/>
      <c r="P23" s="66"/>
      <c r="Q23" s="66"/>
      <c r="R23" s="66"/>
      <c r="S23" s="66"/>
      <c r="T23" s="66"/>
      <c r="U23" s="66"/>
      <c r="V23" s="285"/>
    </row>
    <row r="24" spans="1:22" ht="32.25" customHeight="1" x14ac:dyDescent="0.25">
      <c r="A24" s="124" t="s">
        <v>426</v>
      </c>
      <c r="B24" s="240">
        <f>MIN(Monday!G7:G26)</f>
        <v>0</v>
      </c>
      <c r="C24" s="240">
        <f>MIN(Tuesday!G7:G26)</f>
        <v>0</v>
      </c>
      <c r="D24" s="240">
        <f>MIN(Wednesday!G7:G26)</f>
        <v>0</v>
      </c>
      <c r="E24" s="240">
        <f>MIN(Thursday!G7:G26)</f>
        <v>0</v>
      </c>
      <c r="F24" s="240">
        <f>MIN(Friday!G7:G26)</f>
        <v>0</v>
      </c>
      <c r="G24" s="241">
        <f>SUM(B24:F24)</f>
        <v>0</v>
      </c>
      <c r="H24" s="125">
        <v>10</v>
      </c>
      <c r="I24" s="117" t="str">
        <f>IF(G24&gt;=H24, "Yes", "No")</f>
        <v>No</v>
      </c>
      <c r="M24" s="285"/>
      <c r="N24" s="285"/>
      <c r="O24" s="285"/>
      <c r="P24" s="285"/>
      <c r="Q24" s="285"/>
      <c r="R24" s="285"/>
      <c r="S24" s="285"/>
      <c r="T24" s="285"/>
      <c r="U24" s="285"/>
      <c r="V24" s="285"/>
    </row>
    <row r="25" spans="1:22" ht="33" customHeight="1" thickBot="1" x14ac:dyDescent="0.3">
      <c r="A25" s="126" t="s">
        <v>427</v>
      </c>
      <c r="B25" s="240">
        <f>MAX(Monday!G7:G26)</f>
        <v>0</v>
      </c>
      <c r="C25" s="240">
        <f>MAX(Tuesday!G7:G26)</f>
        <v>0</v>
      </c>
      <c r="D25" s="240">
        <f>MAX(Wednesday!G7:G26)</f>
        <v>0</v>
      </c>
      <c r="E25" s="240">
        <f>MAX(Thursday!G7:G26)</f>
        <v>0</v>
      </c>
      <c r="F25" s="240">
        <f>MAX(Friday!G7:G26)</f>
        <v>0</v>
      </c>
      <c r="G25" s="242">
        <f>SUM(B25:F25)</f>
        <v>0</v>
      </c>
      <c r="H25" s="127">
        <v>12</v>
      </c>
      <c r="I25" s="99" t="str">
        <f>IF(G25=0,"No",IF(AND(G25&lt;=H25,G25&gt;=H24),"Yes","No"))</f>
        <v>No</v>
      </c>
      <c r="M25" s="611"/>
      <c r="N25" s="611"/>
      <c r="O25" s="611"/>
      <c r="P25" s="611"/>
      <c r="Q25" s="611"/>
      <c r="R25" s="611"/>
      <c r="S25" s="611"/>
      <c r="T25" s="611"/>
      <c r="U25" s="611"/>
      <c r="V25" s="611"/>
    </row>
    <row r="26" spans="1:22" ht="32.25" customHeight="1" thickBot="1" x14ac:dyDescent="0.3">
      <c r="A26" s="1013" t="s">
        <v>428</v>
      </c>
      <c r="B26" s="1014"/>
      <c r="C26" s="1014"/>
      <c r="D26" s="1014"/>
      <c r="E26" s="1014"/>
      <c r="F26" s="1015"/>
      <c r="G26" s="158">
        <f>SUM(B27:F27)</f>
        <v>0</v>
      </c>
      <c r="H26" s="409" t="s">
        <v>429</v>
      </c>
      <c r="I26" s="129" t="str">
        <f>IF(G26&lt;=2, "Yes", "No")</f>
        <v>Yes</v>
      </c>
      <c r="M26" s="611"/>
      <c r="N26" s="611"/>
      <c r="O26" s="611"/>
      <c r="P26" s="611"/>
      <c r="Q26" s="611"/>
      <c r="R26" s="611"/>
      <c r="S26" s="611"/>
      <c r="T26" s="611"/>
      <c r="U26" s="611"/>
      <c r="V26" s="611"/>
    </row>
    <row r="27" spans="1:22" ht="32.25" hidden="1" customHeight="1" thickBot="1" x14ac:dyDescent="0.3">
      <c r="A27" s="312"/>
      <c r="B27" s="240">
        <f>MAX(Monday!J7:J26)</f>
        <v>0</v>
      </c>
      <c r="C27" s="240">
        <f>MAX(Tuesday!J7:J26)</f>
        <v>0</v>
      </c>
      <c r="D27" s="240">
        <f>MAX(Wednesday!J7:J26)</f>
        <v>0</v>
      </c>
      <c r="E27" s="240">
        <f>MAX(Thursday!J7:J26)</f>
        <v>0</v>
      </c>
      <c r="F27" s="240">
        <f>MAX(Friday!J7:J26)</f>
        <v>0</v>
      </c>
      <c r="G27" s="158"/>
      <c r="H27" s="128"/>
      <c r="I27" s="129"/>
      <c r="M27" s="611"/>
      <c r="N27" s="611"/>
      <c r="O27" s="611"/>
      <c r="P27" s="611"/>
      <c r="Q27" s="611"/>
      <c r="R27" s="611"/>
      <c r="S27" s="611"/>
      <c r="T27" s="611"/>
      <c r="U27" s="611"/>
      <c r="V27" s="611"/>
    </row>
    <row r="28" spans="1:22" ht="48.75" customHeight="1" thickBot="1" x14ac:dyDescent="0.3">
      <c r="A28" s="130" t="s">
        <v>430</v>
      </c>
      <c r="B28" s="131" t="s">
        <v>431</v>
      </c>
      <c r="C28" s="159">
        <f>SUM(Monday:Friday!G7:G26)</f>
        <v>0</v>
      </c>
      <c r="D28" s="132" t="s">
        <v>432</v>
      </c>
      <c r="E28" s="160">
        <f>SUM(Monday:Friday!I7:I26)</f>
        <v>0</v>
      </c>
      <c r="F28" s="133" t="s">
        <v>433</v>
      </c>
      <c r="G28" s="607">
        <f>IF(ISERROR(E28/C28),0, E28/C28)</f>
        <v>0</v>
      </c>
      <c r="H28" s="134" t="s">
        <v>434</v>
      </c>
      <c r="I28" s="135" t="str">
        <f>IF(G28&gt;=0.8,"Yes","No")</f>
        <v>No</v>
      </c>
      <c r="J28" s="100">
        <v>3</v>
      </c>
      <c r="M28" s="611"/>
      <c r="N28" s="611"/>
      <c r="O28" s="611"/>
      <c r="P28" s="611"/>
      <c r="Q28" s="611"/>
      <c r="R28" s="611"/>
      <c r="S28" s="611"/>
      <c r="T28" s="611"/>
      <c r="U28" s="611"/>
      <c r="V28" s="611"/>
    </row>
    <row r="29" spans="1:22" ht="10.5" customHeight="1" x14ac:dyDescent="0.25">
      <c r="A29" s="123"/>
      <c r="B29" s="136"/>
      <c r="C29" s="137"/>
      <c r="D29" s="138"/>
      <c r="E29" s="139"/>
      <c r="F29" s="138"/>
      <c r="G29" s="139"/>
      <c r="H29" s="138"/>
      <c r="I29" s="138"/>
      <c r="M29" s="611"/>
      <c r="N29" s="611"/>
      <c r="O29" s="611"/>
      <c r="P29" s="611"/>
      <c r="Q29" s="611"/>
      <c r="R29" s="611"/>
      <c r="S29" s="611"/>
      <c r="T29" s="611"/>
      <c r="U29" s="611"/>
      <c r="V29" s="611"/>
    </row>
    <row r="30" spans="1:22" ht="9" customHeight="1" thickBot="1" x14ac:dyDescent="0.3">
      <c r="B30" s="142"/>
      <c r="C30" s="142"/>
      <c r="D30" s="142"/>
      <c r="E30" s="142"/>
      <c r="F30" s="142"/>
      <c r="G30" s="142"/>
      <c r="H30" s="103"/>
      <c r="I30" s="103"/>
      <c r="M30" s="611"/>
      <c r="N30" s="611"/>
      <c r="O30" s="611"/>
      <c r="P30" s="611"/>
      <c r="Q30" s="611"/>
      <c r="R30" s="611"/>
      <c r="S30" s="611"/>
      <c r="T30" s="611"/>
      <c r="U30" s="611"/>
      <c r="V30" s="611"/>
    </row>
    <row r="31" spans="1:22" ht="48" thickBot="1" x14ac:dyDescent="0.3">
      <c r="B31" s="104" t="s">
        <v>288</v>
      </c>
      <c r="C31" s="421" t="s">
        <v>331</v>
      </c>
      <c r="D31" s="421" t="s">
        <v>349</v>
      </c>
      <c r="E31" s="421" t="s">
        <v>366</v>
      </c>
      <c r="F31" s="421" t="s">
        <v>384</v>
      </c>
      <c r="G31" s="105" t="s">
        <v>401</v>
      </c>
      <c r="H31" s="106" t="s">
        <v>402</v>
      </c>
      <c r="I31" s="107" t="s">
        <v>403</v>
      </c>
      <c r="M31" s="285"/>
      <c r="N31" s="285"/>
      <c r="O31" s="285"/>
      <c r="P31" s="285"/>
      <c r="Q31" s="285"/>
      <c r="R31" s="285"/>
      <c r="S31" s="285"/>
      <c r="T31" s="285"/>
      <c r="U31" s="285"/>
      <c r="V31" s="285"/>
    </row>
    <row r="32" spans="1:22" ht="33" customHeight="1" thickBot="1" x14ac:dyDescent="0.3">
      <c r="A32" s="143" t="s">
        <v>435</v>
      </c>
      <c r="B32" s="144">
        <f>MIN(Monday!Q7:Q26)</f>
        <v>0</v>
      </c>
      <c r="C32" s="144">
        <f>MIN(Tuesday!Q7:Q26)</f>
        <v>0</v>
      </c>
      <c r="D32" s="144">
        <f>MIN(Wednesday!Q7:Q26)</f>
        <v>0</v>
      </c>
      <c r="E32" s="144">
        <f>MIN(Thursday!Q7:Q26)</f>
        <v>0</v>
      </c>
      <c r="F32" s="144">
        <f>MIN(Friday!Q7:Q26)</f>
        <v>0</v>
      </c>
      <c r="G32" s="110">
        <f>SUM(B32:F32)</f>
        <v>0</v>
      </c>
      <c r="H32" s="111">
        <v>5</v>
      </c>
      <c r="I32" s="145" t="str">
        <f>IF(G32&gt;=H32, "Yes", "No")</f>
        <v>No</v>
      </c>
      <c r="M32" s="285"/>
      <c r="N32" s="285"/>
      <c r="O32" s="285"/>
      <c r="P32" s="285"/>
      <c r="Q32" s="285"/>
      <c r="R32" s="285"/>
      <c r="S32" s="285"/>
      <c r="T32" s="285"/>
      <c r="U32" s="285"/>
      <c r="V32" s="285"/>
    </row>
    <row r="33" spans="1:22" ht="96.6" customHeight="1" x14ac:dyDescent="0.25">
      <c r="A33" s="523" t="s">
        <v>436</v>
      </c>
      <c r="B33" s="146" t="str">
        <f>Monday!Z5</f>
        <v/>
      </c>
      <c r="C33" s="146" t="str">
        <f>Tuesday!Z5</f>
        <v/>
      </c>
      <c r="D33" s="146" t="str">
        <f>Wednesday!Z5</f>
        <v/>
      </c>
      <c r="E33" s="146" t="str">
        <f>Thursday!Z5</f>
        <v/>
      </c>
      <c r="F33" s="204" t="str">
        <f>Friday!Z5</f>
        <v/>
      </c>
      <c r="M33" s="285"/>
      <c r="N33" s="285"/>
      <c r="O33" s="285"/>
      <c r="P33" s="285"/>
      <c r="Q33" s="285"/>
      <c r="R33" s="285"/>
      <c r="S33" s="285"/>
      <c r="T33" s="285"/>
      <c r="U33" s="285"/>
      <c r="V33" s="285"/>
    </row>
    <row r="34" spans="1:22" ht="54" customHeight="1" thickBot="1" x14ac:dyDescent="0.3">
      <c r="A34" s="526" t="s">
        <v>326</v>
      </c>
      <c r="B34" s="148" t="str">
        <f>Monday!Z9</f>
        <v/>
      </c>
      <c r="C34" s="148" t="str">
        <f>Tuesday!Z9</f>
        <v/>
      </c>
      <c r="D34" s="148" t="str">
        <f>Wednesday!Z9</f>
        <v/>
      </c>
      <c r="E34" s="148" t="str">
        <f>Thursday!Z9</f>
        <v/>
      </c>
      <c r="F34" s="205" t="str">
        <f>Friday!Z9</f>
        <v/>
      </c>
      <c r="G34" s="147"/>
    </row>
  </sheetData>
  <sheetProtection algorithmName="SHA-512" hashValue="Dngujr2vRYUxF8f1rVFbAHufdc/GzOehOaVqs8M9CTljqnwaIhDadRR/QUlyAec1+nTMrpMuLXpR/NnPfg75jQ==" saltValue="KgCIdetJ6KLePjB43iKDcg==" spinCount="100000" sheet="1"/>
  <mergeCells count="23">
    <mergeCell ref="R9:S9"/>
    <mergeCell ref="A26:F26"/>
    <mergeCell ref="L14:U21"/>
    <mergeCell ref="P10:Q10"/>
    <mergeCell ref="R10:S10"/>
    <mergeCell ref="N9:O9"/>
    <mergeCell ref="T10:U10"/>
    <mergeCell ref="R5:S5"/>
    <mergeCell ref="A1:I2"/>
    <mergeCell ref="N2:Q2"/>
    <mergeCell ref="L13:U13"/>
    <mergeCell ref="N10:O10"/>
    <mergeCell ref="L9:M10"/>
    <mergeCell ref="N4:O4"/>
    <mergeCell ref="N5:O5"/>
    <mergeCell ref="P4:Q4"/>
    <mergeCell ref="L4:M5"/>
    <mergeCell ref="P5:Q5"/>
    <mergeCell ref="T4:U4"/>
    <mergeCell ref="R4:S4"/>
    <mergeCell ref="T5:U5"/>
    <mergeCell ref="T9:U9"/>
    <mergeCell ref="P9:Q9"/>
  </mergeCells>
  <conditionalFormatting sqref="I4:I32">
    <cfRule type="containsText" dxfId="31" priority="15" stopIfTrue="1" operator="containsText" text="No">
      <formula>NOT(ISERROR(SEARCH("No",I4)))</formula>
    </cfRule>
    <cfRule type="containsText" dxfId="30" priority="16" stopIfTrue="1" operator="containsText" text="Yes">
      <formula>NOT(ISERROR(SEARCH("Yes",I4)))</formula>
    </cfRule>
  </conditionalFormatting>
  <conditionalFormatting sqref="B33:F34">
    <cfRule type="containsText" dxfId="29" priority="13" stopIfTrue="1" operator="containsText" text="Yes">
      <formula>NOT(ISERROR(SEARCH("Yes",B33)))</formula>
    </cfRule>
    <cfRule type="containsText" dxfId="28" priority="14" stopIfTrue="1" operator="containsText" text="No">
      <formula>NOT(ISERROR(SEARCH("No",B33)))</formula>
    </cfRule>
  </conditionalFormatting>
  <conditionalFormatting sqref="T5:U7 T10:U12">
    <cfRule type="containsText" dxfId="27" priority="11" stopIfTrue="1" operator="containsText" text="No">
      <formula>NOT(ISERROR(SEARCH("No",T5)))</formula>
    </cfRule>
    <cfRule type="containsText" dxfId="26" priority="12" stopIfTrue="1" operator="containsText" text="Yes">
      <formula>NOT(ISERROR(SEARCH("Yes",T5)))</formula>
    </cfRule>
  </conditionalFormatting>
  <conditionalFormatting sqref="B32:F32 B5:F7 M2 B10:F12">
    <cfRule type="cellIs" dxfId="25" priority="10" stopIfTrue="1" operator="lessThan">
      <formula>1</formula>
    </cfRule>
  </conditionalFormatting>
  <conditionalFormatting sqref="B20:F20 B24:F24">
    <cfRule type="cellIs" dxfId="24" priority="2" stopIfTrue="1" operator="lessThan">
      <formula>2</formula>
    </cfRule>
  </conditionalFormatting>
  <conditionalFormatting sqref="I28">
    <cfRule type="containsText" dxfId="23" priority="1" stopIfTrue="1" operator="containsText" text="Check">
      <formula>NOT(ISERROR(SEARCH("Check",I28)))</formula>
    </cfRule>
  </conditionalFormatting>
  <hyperlinks>
    <hyperlink ref="B4" location="Monday!A1" display="Monday" xr:uid="{00000000-0004-0000-0B00-000000000000}"/>
    <hyperlink ref="B9" location="Monday!A1" display="Monday" xr:uid="{00000000-0004-0000-0B00-000001000000}"/>
    <hyperlink ref="B23" location="Monday!A1" display="Monday" xr:uid="{00000000-0004-0000-0B00-000002000000}"/>
    <hyperlink ref="B19" location="Monday!A1" display="Monday" xr:uid="{00000000-0004-0000-0B00-000003000000}"/>
    <hyperlink ref="B31" location="Monday!A1" display="Monday" xr:uid="{00000000-0004-0000-0B00-000004000000}"/>
    <hyperlink ref="C9" location="Tuesday!A1" display="Tuesday" xr:uid="{00000000-0004-0000-0B00-000005000000}"/>
    <hyperlink ref="C23" location="Tuesday!A1" display="Tuesday" xr:uid="{00000000-0004-0000-0B00-000006000000}"/>
    <hyperlink ref="C19" location="Tuesday!A1" display="Tuesday" xr:uid="{00000000-0004-0000-0B00-000007000000}"/>
    <hyperlink ref="C31" location="Tuesday!A1" display="Tuesday" xr:uid="{00000000-0004-0000-0B00-000008000000}"/>
    <hyperlink ref="D4" location="Wednesday!A1" display="Wednesday" xr:uid="{00000000-0004-0000-0B00-000009000000}"/>
    <hyperlink ref="D9" location="Wednesday!A1" display="Wednesday" xr:uid="{00000000-0004-0000-0B00-00000A000000}"/>
    <hyperlink ref="D23" location="Wednesday!A1" display="Wednesday" xr:uid="{00000000-0004-0000-0B00-00000B000000}"/>
    <hyperlink ref="D19" location="Wednesday!A1" display="Wednesday" xr:uid="{00000000-0004-0000-0B00-00000C000000}"/>
    <hyperlink ref="D31" location="Wednesday!A1" display="Wednesday" xr:uid="{00000000-0004-0000-0B00-00000D000000}"/>
    <hyperlink ref="E4" location="Thursday!A1" display="Thursday" xr:uid="{00000000-0004-0000-0B00-00000E000000}"/>
    <hyperlink ref="E9" location="Thursday!A1" display="Thursday" xr:uid="{00000000-0004-0000-0B00-00000F000000}"/>
    <hyperlink ref="E23" location="Thursday!A1" display="Thursday" xr:uid="{00000000-0004-0000-0B00-000010000000}"/>
    <hyperlink ref="E19" location="Thursday!A1" display="Thursday" xr:uid="{00000000-0004-0000-0B00-000011000000}"/>
    <hyperlink ref="E31" location="Thursday!A1" display="Thursday" xr:uid="{00000000-0004-0000-0B00-000012000000}"/>
    <hyperlink ref="F4" location="Friday!A1" display="Friday" xr:uid="{00000000-0004-0000-0B00-000013000000}"/>
    <hyperlink ref="F9" location="Friday!A1" display="Friday" xr:uid="{00000000-0004-0000-0B00-000014000000}"/>
    <hyperlink ref="F23" location="Friday!A1" display="Friday" xr:uid="{00000000-0004-0000-0B00-000015000000}"/>
    <hyperlink ref="F19" location="Friday!A1" display="Friday" xr:uid="{00000000-0004-0000-0B00-000016000000}"/>
    <hyperlink ref="F31" location="Friday!A1" display="Friday" xr:uid="{00000000-0004-0000-0B00-000017000000}"/>
    <hyperlink ref="D28" location="'All Meals'!A1" display="Weekly Whole Grain Rich Total:" xr:uid="{00000000-0004-0000-0B00-000018000000}"/>
    <hyperlink ref="B28" location="'All Meals'!A1" display="Weekly Grains Total:" xr:uid="{00000000-0004-0000-0B00-000019000000}"/>
    <hyperlink ref="A4" location="'Menu Worksheet Instructions'!A1" display="Go to instructions" xr:uid="{00000000-0004-0000-0B00-00001A000000}"/>
    <hyperlink ref="A26:F26" location="'All Meals'!A1" display="Grain Based Dessert Total for all weekly meals" xr:uid="{00000000-0004-0000-0B00-00001B000000}"/>
    <hyperlink ref="C4" location="Tuesday!A1" display="Tuesday" xr:uid="{00000000-0004-0000-0B00-00001C000000}"/>
  </hyperlinks>
  <pageMargins left="0.7" right="0.7" top="0.81270833333333337" bottom="0.75" header="0.3" footer="0.3"/>
  <pageSetup scale="49" orientation="landscape" r:id="rId1"/>
  <headerFooter>
    <oddHeader>&amp;L&amp;G</oddHeader>
    <oddFooter>Page &amp;P</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J45"/>
  <sheetViews>
    <sheetView showGridLines="0" zoomScale="60" zoomScaleNormal="60" workbookViewId="0">
      <pane ySplit="4" topLeftCell="A5" activePane="bottomLeft" state="frozen"/>
      <selection activeCell="V21" sqref="V21"/>
      <selection pane="bottomLeft" sqref="A1:IV65536"/>
    </sheetView>
  </sheetViews>
  <sheetFormatPr defaultColWidth="9.140625" defaultRowHeight="15" x14ac:dyDescent="0.25"/>
  <cols>
    <col min="1" max="1" width="37.42578125" style="46" customWidth="1"/>
    <col min="2" max="2" width="36" style="46" customWidth="1"/>
    <col min="3" max="3" width="38.5703125" style="46" customWidth="1"/>
    <col min="4" max="4" width="40" style="46" customWidth="1"/>
    <col min="5" max="5" width="39.42578125" style="46" customWidth="1"/>
    <col min="6" max="6" width="36.5703125" style="46" customWidth="1"/>
    <col min="7" max="7" width="37.140625" style="46" customWidth="1"/>
    <col min="8" max="8" width="34" style="46" customWidth="1"/>
    <col min="9" max="9" width="38.42578125" style="46" customWidth="1"/>
    <col min="10" max="10" width="36" style="46" customWidth="1"/>
    <col min="11" max="16384" width="9.140625" style="46"/>
  </cols>
  <sheetData>
    <row r="1" spans="1:10" s="48" customFormat="1" ht="41.25" customHeight="1" thickBot="1" x14ac:dyDescent="0.3">
      <c r="A1" s="1040" t="s">
        <v>437</v>
      </c>
      <c r="B1" s="1041"/>
      <c r="C1" s="1041"/>
      <c r="D1" s="1041"/>
      <c r="E1" s="1041"/>
      <c r="F1" s="1041"/>
      <c r="G1" s="1041"/>
      <c r="H1" s="1041"/>
      <c r="I1" s="1041"/>
      <c r="J1" s="1042"/>
    </row>
    <row r="2" spans="1:10" ht="23.25" customHeight="1" thickBot="1" x14ac:dyDescent="0.3">
      <c r="A2" s="1043" t="s">
        <v>400</v>
      </c>
      <c r="B2" s="1043"/>
      <c r="C2" s="1043"/>
      <c r="D2" s="1043"/>
      <c r="E2" s="1043"/>
      <c r="F2" s="1043"/>
      <c r="G2" s="1043"/>
      <c r="H2" s="1043"/>
      <c r="I2" s="1043"/>
      <c r="J2" s="1043"/>
    </row>
    <row r="3" spans="1:10" s="167" customFormat="1" ht="33.75" customHeight="1" thickBot="1" x14ac:dyDescent="0.3">
      <c r="A3" s="1030" t="s">
        <v>288</v>
      </c>
      <c r="B3" s="1031"/>
      <c r="C3" s="1030" t="s">
        <v>331</v>
      </c>
      <c r="D3" s="1031"/>
      <c r="E3" s="1030" t="s">
        <v>349</v>
      </c>
      <c r="F3" s="1031"/>
      <c r="G3" s="1030" t="s">
        <v>366</v>
      </c>
      <c r="H3" s="1031"/>
      <c r="I3" s="1030" t="s">
        <v>384</v>
      </c>
      <c r="J3" s="1031"/>
    </row>
    <row r="4" spans="1:10" ht="33.75" customHeight="1" thickBot="1" x14ac:dyDescent="0.3">
      <c r="A4" s="1026" t="s">
        <v>438</v>
      </c>
      <c r="B4" s="1027"/>
      <c r="C4" s="1026" t="s">
        <v>438</v>
      </c>
      <c r="D4" s="1027"/>
      <c r="E4" s="1026" t="s">
        <v>438</v>
      </c>
      <c r="F4" s="1027"/>
      <c r="G4" s="1026" t="s">
        <v>438</v>
      </c>
      <c r="H4" s="1027"/>
      <c r="I4" s="1026" t="s">
        <v>438</v>
      </c>
      <c r="J4" s="1027"/>
    </row>
    <row r="5" spans="1:10" ht="39" customHeight="1" x14ac:dyDescent="0.25">
      <c r="A5" s="176" t="s">
        <v>439</v>
      </c>
      <c r="B5" s="177" t="s">
        <v>440</v>
      </c>
      <c r="C5" s="176" t="s">
        <v>441</v>
      </c>
      <c r="D5" s="177" t="s">
        <v>442</v>
      </c>
      <c r="E5" s="176" t="s">
        <v>443</v>
      </c>
      <c r="F5" s="177" t="s">
        <v>444</v>
      </c>
      <c r="G5" s="176" t="s">
        <v>445</v>
      </c>
      <c r="H5" s="177" t="s">
        <v>446</v>
      </c>
      <c r="I5" s="176" t="s">
        <v>447</v>
      </c>
      <c r="J5" s="177" t="s">
        <v>448</v>
      </c>
    </row>
    <row r="6" spans="1:10" ht="39" customHeight="1" x14ac:dyDescent="0.25">
      <c r="A6" s="178" t="s">
        <v>449</v>
      </c>
      <c r="B6" s="179" t="s">
        <v>450</v>
      </c>
      <c r="C6" s="178" t="s">
        <v>451</v>
      </c>
      <c r="D6" s="179" t="s">
        <v>452</v>
      </c>
      <c r="E6" s="178" t="s">
        <v>453</v>
      </c>
      <c r="F6" s="179" t="s">
        <v>454</v>
      </c>
      <c r="G6" s="178" t="s">
        <v>455</v>
      </c>
      <c r="H6" s="179" t="s">
        <v>456</v>
      </c>
      <c r="I6" s="178" t="s">
        <v>457</v>
      </c>
      <c r="J6" s="179" t="s">
        <v>458</v>
      </c>
    </row>
    <row r="7" spans="1:10" ht="39" customHeight="1" x14ac:dyDescent="0.25">
      <c r="A7" s="178" t="s">
        <v>459</v>
      </c>
      <c r="B7" s="179" t="s">
        <v>460</v>
      </c>
      <c r="C7" s="178" t="s">
        <v>461</v>
      </c>
      <c r="D7" s="179" t="s">
        <v>462</v>
      </c>
      <c r="E7" s="178" t="s">
        <v>463</v>
      </c>
      <c r="F7" s="179" t="s">
        <v>464</v>
      </c>
      <c r="G7" s="178" t="s">
        <v>465</v>
      </c>
      <c r="H7" s="179" t="s">
        <v>466</v>
      </c>
      <c r="I7" s="178" t="s">
        <v>467</v>
      </c>
      <c r="J7" s="179" t="s">
        <v>468</v>
      </c>
    </row>
    <row r="8" spans="1:10" ht="39" customHeight="1" x14ac:dyDescent="0.25">
      <c r="A8" s="178" t="s">
        <v>469</v>
      </c>
      <c r="B8" s="179" t="s">
        <v>470</v>
      </c>
      <c r="C8" s="178" t="s">
        <v>471</v>
      </c>
      <c r="D8" s="179" t="s">
        <v>472</v>
      </c>
      <c r="E8" s="178" t="s">
        <v>473</v>
      </c>
      <c r="F8" s="179" t="s">
        <v>474</v>
      </c>
      <c r="G8" s="178" t="s">
        <v>475</v>
      </c>
      <c r="H8" s="179" t="s">
        <v>476</v>
      </c>
      <c r="I8" s="178" t="s">
        <v>477</v>
      </c>
      <c r="J8" s="179" t="s">
        <v>478</v>
      </c>
    </row>
    <row r="9" spans="1:10" ht="39" customHeight="1" x14ac:dyDescent="0.25">
      <c r="A9" s="178" t="s">
        <v>479</v>
      </c>
      <c r="B9" s="179" t="s">
        <v>480</v>
      </c>
      <c r="C9" s="178" t="s">
        <v>481</v>
      </c>
      <c r="D9" s="179" t="s">
        <v>482</v>
      </c>
      <c r="E9" s="178" t="s">
        <v>483</v>
      </c>
      <c r="F9" s="179" t="s">
        <v>484</v>
      </c>
      <c r="G9" s="178" t="s">
        <v>485</v>
      </c>
      <c r="H9" s="179" t="s">
        <v>486</v>
      </c>
      <c r="I9" s="178" t="s">
        <v>487</v>
      </c>
      <c r="J9" s="179" t="s">
        <v>488</v>
      </c>
    </row>
    <row r="10" spans="1:10" ht="39" customHeight="1" x14ac:dyDescent="0.25">
      <c r="A10" s="178" t="s">
        <v>489</v>
      </c>
      <c r="B10" s="179" t="s">
        <v>490</v>
      </c>
      <c r="C10" s="178" t="s">
        <v>491</v>
      </c>
      <c r="D10" s="179" t="s">
        <v>492</v>
      </c>
      <c r="E10" s="178" t="s">
        <v>493</v>
      </c>
      <c r="F10" s="179" t="s">
        <v>494</v>
      </c>
      <c r="G10" s="178" t="s">
        <v>495</v>
      </c>
      <c r="H10" s="179" t="s">
        <v>496</v>
      </c>
      <c r="I10" s="178" t="s">
        <v>497</v>
      </c>
      <c r="J10" s="179" t="s">
        <v>498</v>
      </c>
    </row>
    <row r="11" spans="1:10" ht="39" customHeight="1" x14ac:dyDescent="0.25">
      <c r="A11" s="178" t="s">
        <v>499</v>
      </c>
      <c r="B11" s="179" t="s">
        <v>500</v>
      </c>
      <c r="C11" s="178" t="s">
        <v>501</v>
      </c>
      <c r="D11" s="179" t="s">
        <v>502</v>
      </c>
      <c r="E11" s="178" t="s">
        <v>503</v>
      </c>
      <c r="F11" s="179" t="s">
        <v>504</v>
      </c>
      <c r="G11" s="178" t="s">
        <v>505</v>
      </c>
      <c r="H11" s="179" t="s">
        <v>506</v>
      </c>
      <c r="I11" s="178" t="s">
        <v>507</v>
      </c>
      <c r="J11" s="179" t="s">
        <v>508</v>
      </c>
    </row>
    <row r="12" spans="1:10" ht="39" customHeight="1" x14ac:dyDescent="0.25">
      <c r="A12" s="178" t="s">
        <v>509</v>
      </c>
      <c r="B12" s="179" t="s">
        <v>510</v>
      </c>
      <c r="C12" s="178" t="s">
        <v>511</v>
      </c>
      <c r="D12" s="179" t="s">
        <v>512</v>
      </c>
      <c r="E12" s="178" t="s">
        <v>513</v>
      </c>
      <c r="F12" s="179" t="s">
        <v>514</v>
      </c>
      <c r="G12" s="178" t="s">
        <v>515</v>
      </c>
      <c r="H12" s="179" t="s">
        <v>516</v>
      </c>
      <c r="I12" s="178" t="s">
        <v>517</v>
      </c>
      <c r="J12" s="179" t="s">
        <v>518</v>
      </c>
    </row>
    <row r="13" spans="1:10" ht="39" customHeight="1" x14ac:dyDescent="0.25">
      <c r="A13" s="178" t="s">
        <v>519</v>
      </c>
      <c r="B13" s="179" t="s">
        <v>520</v>
      </c>
      <c r="C13" s="178" t="s">
        <v>521</v>
      </c>
      <c r="D13" s="179" t="s">
        <v>522</v>
      </c>
      <c r="E13" s="178" t="s">
        <v>523</v>
      </c>
      <c r="F13" s="179" t="s">
        <v>524</v>
      </c>
      <c r="G13" s="178" t="s">
        <v>525</v>
      </c>
      <c r="H13" s="179" t="s">
        <v>526</v>
      </c>
      <c r="I13" s="178" t="s">
        <v>527</v>
      </c>
      <c r="J13" s="179" t="s">
        <v>528</v>
      </c>
    </row>
    <row r="14" spans="1:10" ht="39" customHeight="1" thickBot="1" x14ac:dyDescent="0.3">
      <c r="A14" s="178" t="s">
        <v>529</v>
      </c>
      <c r="B14" s="180" t="s">
        <v>530</v>
      </c>
      <c r="C14" s="178" t="s">
        <v>531</v>
      </c>
      <c r="D14" s="180" t="s">
        <v>532</v>
      </c>
      <c r="E14" s="178" t="s">
        <v>533</v>
      </c>
      <c r="F14" s="180" t="s">
        <v>534</v>
      </c>
      <c r="G14" s="178" t="s">
        <v>535</v>
      </c>
      <c r="H14" s="180" t="s">
        <v>536</v>
      </c>
      <c r="I14" s="178" t="s">
        <v>537</v>
      </c>
      <c r="J14" s="180" t="s">
        <v>538</v>
      </c>
    </row>
    <row r="15" spans="1:10" ht="39" customHeight="1" thickBot="1" x14ac:dyDescent="0.3">
      <c r="A15" s="1028" t="s">
        <v>539</v>
      </c>
      <c r="B15" s="1029"/>
      <c r="C15" s="1028" t="s">
        <v>539</v>
      </c>
      <c r="D15" s="1029"/>
      <c r="E15" s="1028" t="s">
        <v>539</v>
      </c>
      <c r="F15" s="1029"/>
      <c r="G15" s="1028" t="s">
        <v>539</v>
      </c>
      <c r="H15" s="1029"/>
      <c r="I15" s="1028" t="s">
        <v>539</v>
      </c>
      <c r="J15" s="1029"/>
    </row>
    <row r="16" spans="1:10" ht="39" customHeight="1" x14ac:dyDescent="0.25">
      <c r="A16" s="1032" t="s">
        <v>540</v>
      </c>
      <c r="B16" s="1033"/>
      <c r="C16" s="1032" t="s">
        <v>540</v>
      </c>
      <c r="D16" s="1033"/>
      <c r="E16" s="1032" t="s">
        <v>540</v>
      </c>
      <c r="F16" s="1033"/>
      <c r="G16" s="1032" t="s">
        <v>540</v>
      </c>
      <c r="H16" s="1033"/>
      <c r="I16" s="1032" t="s">
        <v>540</v>
      </c>
      <c r="J16" s="1033"/>
    </row>
    <row r="17" spans="1:10" ht="58.5" customHeight="1" x14ac:dyDescent="0.25">
      <c r="A17" s="181"/>
      <c r="B17" s="182"/>
      <c r="C17" s="181"/>
      <c r="D17" s="182"/>
      <c r="E17" s="181"/>
      <c r="F17" s="182"/>
      <c r="G17" s="181"/>
      <c r="H17" s="182"/>
      <c r="I17" s="181"/>
      <c r="J17" s="182"/>
    </row>
    <row r="18" spans="1:10" ht="58.5" customHeight="1" x14ac:dyDescent="0.25">
      <c r="A18" s="181"/>
      <c r="B18" s="182"/>
      <c r="C18" s="181"/>
      <c r="D18" s="182"/>
      <c r="E18" s="181"/>
      <c r="F18" s="182"/>
      <c r="G18" s="181"/>
      <c r="H18" s="182"/>
      <c r="I18" s="181"/>
      <c r="J18" s="182"/>
    </row>
    <row r="19" spans="1:10" ht="58.5" customHeight="1" x14ac:dyDescent="0.25">
      <c r="A19" s="181"/>
      <c r="B19" s="182"/>
      <c r="C19" s="181"/>
      <c r="D19" s="182"/>
      <c r="E19" s="181"/>
      <c r="F19" s="182"/>
      <c r="G19" s="181"/>
      <c r="H19" s="182"/>
      <c r="I19" s="181"/>
      <c r="J19" s="182"/>
    </row>
    <row r="20" spans="1:10" ht="58.5" customHeight="1" x14ac:dyDescent="0.25">
      <c r="A20" s="181"/>
      <c r="B20" s="182"/>
      <c r="C20" s="181"/>
      <c r="D20" s="182"/>
      <c r="E20" s="181"/>
      <c r="F20" s="182"/>
      <c r="G20" s="181"/>
      <c r="H20" s="182"/>
      <c r="I20" s="181"/>
      <c r="J20" s="182"/>
    </row>
    <row r="21" spans="1:10" ht="58.5" customHeight="1" x14ac:dyDescent="0.25">
      <c r="A21" s="181"/>
      <c r="B21" s="182"/>
      <c r="C21" s="181"/>
      <c r="D21" s="182"/>
      <c r="E21" s="181"/>
      <c r="F21" s="182"/>
      <c r="G21" s="181"/>
      <c r="H21" s="182"/>
      <c r="I21" s="181"/>
      <c r="J21" s="182"/>
    </row>
    <row r="22" spans="1:10" ht="58.5" customHeight="1" x14ac:dyDescent="0.25">
      <c r="A22" s="1034" t="s">
        <v>541</v>
      </c>
      <c r="B22" s="1035"/>
      <c r="C22" s="1034" t="s">
        <v>541</v>
      </c>
      <c r="D22" s="1035"/>
      <c r="E22" s="1034" t="s">
        <v>541</v>
      </c>
      <c r="F22" s="1035"/>
      <c r="G22" s="1034" t="s">
        <v>541</v>
      </c>
      <c r="H22" s="1035"/>
      <c r="I22" s="1034" t="s">
        <v>541</v>
      </c>
      <c r="J22" s="1035"/>
    </row>
    <row r="23" spans="1:10" ht="58.5" customHeight="1" x14ac:dyDescent="0.25">
      <c r="A23" s="183"/>
      <c r="B23" s="184"/>
      <c r="C23" s="183"/>
      <c r="D23" s="184"/>
      <c r="E23" s="183"/>
      <c r="F23" s="184"/>
      <c r="G23" s="183"/>
      <c r="H23" s="184"/>
      <c r="I23" s="183"/>
      <c r="J23" s="184"/>
    </row>
    <row r="24" spans="1:10" ht="58.5" customHeight="1" x14ac:dyDescent="0.25">
      <c r="A24" s="185"/>
      <c r="B24" s="184"/>
      <c r="C24" s="185"/>
      <c r="D24" s="184"/>
      <c r="E24" s="185"/>
      <c r="F24" s="184"/>
      <c r="G24" s="185"/>
      <c r="H24" s="184"/>
      <c r="I24" s="185"/>
      <c r="J24" s="184"/>
    </row>
    <row r="25" spans="1:10" ht="58.5" customHeight="1" x14ac:dyDescent="0.25">
      <c r="A25" s="185"/>
      <c r="B25" s="184"/>
      <c r="C25" s="185"/>
      <c r="D25" s="184"/>
      <c r="E25" s="185"/>
      <c r="F25" s="184"/>
      <c r="G25" s="185"/>
      <c r="H25" s="184"/>
      <c r="I25" s="185"/>
      <c r="J25" s="184"/>
    </row>
    <row r="26" spans="1:10" ht="58.5" customHeight="1" x14ac:dyDescent="0.25">
      <c r="A26" s="185"/>
      <c r="B26" s="184"/>
      <c r="C26" s="185"/>
      <c r="D26" s="184"/>
      <c r="E26" s="185"/>
      <c r="F26" s="184"/>
      <c r="G26" s="185"/>
      <c r="H26" s="184"/>
      <c r="I26" s="185"/>
      <c r="J26" s="184"/>
    </row>
    <row r="27" spans="1:10" ht="58.5" customHeight="1" x14ac:dyDescent="0.25">
      <c r="A27" s="185"/>
      <c r="B27" s="184"/>
      <c r="C27" s="185"/>
      <c r="D27" s="184"/>
      <c r="E27" s="185"/>
      <c r="F27" s="184"/>
      <c r="G27" s="185"/>
      <c r="H27" s="184"/>
      <c r="I27" s="185"/>
      <c r="J27" s="184"/>
    </row>
    <row r="28" spans="1:10" ht="58.5" customHeight="1" x14ac:dyDescent="0.25">
      <c r="A28" s="1036" t="s">
        <v>542</v>
      </c>
      <c r="B28" s="1037"/>
      <c r="C28" s="1036" t="s">
        <v>542</v>
      </c>
      <c r="D28" s="1037"/>
      <c r="E28" s="1036" t="s">
        <v>542</v>
      </c>
      <c r="F28" s="1037"/>
      <c r="G28" s="1036" t="s">
        <v>542</v>
      </c>
      <c r="H28" s="1037"/>
      <c r="I28" s="1036" t="s">
        <v>542</v>
      </c>
      <c r="J28" s="1037"/>
    </row>
    <row r="29" spans="1:10" ht="58.5" customHeight="1" x14ac:dyDescent="0.25">
      <c r="A29" s="186"/>
      <c r="B29" s="187"/>
      <c r="C29" s="186"/>
      <c r="D29" s="187"/>
      <c r="E29" s="186"/>
      <c r="F29" s="187"/>
      <c r="G29" s="186"/>
      <c r="H29" s="187"/>
      <c r="I29" s="186"/>
      <c r="J29" s="187"/>
    </row>
    <row r="30" spans="1:10" ht="58.5" customHeight="1" x14ac:dyDescent="0.25">
      <c r="A30" s="188"/>
      <c r="B30" s="187"/>
      <c r="C30" s="188"/>
      <c r="D30" s="187"/>
      <c r="E30" s="188"/>
      <c r="F30" s="187"/>
      <c r="G30" s="188"/>
      <c r="H30" s="187"/>
      <c r="I30" s="188"/>
      <c r="J30" s="187"/>
    </row>
    <row r="31" spans="1:10" ht="58.5" customHeight="1" x14ac:dyDescent="0.25">
      <c r="A31" s="188"/>
      <c r="B31" s="187"/>
      <c r="C31" s="188"/>
      <c r="D31" s="187"/>
      <c r="E31" s="188"/>
      <c r="F31" s="187"/>
      <c r="G31" s="188"/>
      <c r="H31" s="187"/>
      <c r="I31" s="188"/>
      <c r="J31" s="187"/>
    </row>
    <row r="32" spans="1:10" ht="58.5" customHeight="1" x14ac:dyDescent="0.25">
      <c r="A32" s="188"/>
      <c r="B32" s="187"/>
      <c r="C32" s="188"/>
      <c r="D32" s="187"/>
      <c r="E32" s="188"/>
      <c r="F32" s="187"/>
      <c r="G32" s="188"/>
      <c r="H32" s="187"/>
      <c r="I32" s="188"/>
      <c r="J32" s="187"/>
    </row>
    <row r="33" spans="1:10" ht="58.5" customHeight="1" x14ac:dyDescent="0.25">
      <c r="A33" s="188"/>
      <c r="B33" s="187"/>
      <c r="C33" s="188"/>
      <c r="D33" s="187"/>
      <c r="E33" s="188"/>
      <c r="F33" s="187"/>
      <c r="G33" s="188"/>
      <c r="H33" s="187"/>
      <c r="I33" s="188"/>
      <c r="J33" s="187"/>
    </row>
    <row r="34" spans="1:10" ht="58.5" customHeight="1" x14ac:dyDescent="0.25">
      <c r="A34" s="1038" t="s">
        <v>543</v>
      </c>
      <c r="B34" s="1039"/>
      <c r="C34" s="1038" t="s">
        <v>543</v>
      </c>
      <c r="D34" s="1039"/>
      <c r="E34" s="1038" t="s">
        <v>543</v>
      </c>
      <c r="F34" s="1039"/>
      <c r="G34" s="1038" t="s">
        <v>543</v>
      </c>
      <c r="H34" s="1039"/>
      <c r="I34" s="1038" t="s">
        <v>543</v>
      </c>
      <c r="J34" s="1039"/>
    </row>
    <row r="35" spans="1:10" ht="58.5" customHeight="1" x14ac:dyDescent="0.25">
      <c r="A35" s="189"/>
      <c r="B35" s="190"/>
      <c r="C35" s="189"/>
      <c r="D35" s="190"/>
      <c r="E35" s="189"/>
      <c r="F35" s="190"/>
      <c r="G35" s="189"/>
      <c r="H35" s="190"/>
      <c r="I35" s="189"/>
      <c r="J35" s="190"/>
    </row>
    <row r="36" spans="1:10" ht="58.5" customHeight="1" x14ac:dyDescent="0.25">
      <c r="A36" s="189"/>
      <c r="B36" s="190"/>
      <c r="C36" s="189"/>
      <c r="D36" s="190"/>
      <c r="E36" s="189"/>
      <c r="F36" s="190"/>
      <c r="G36" s="189"/>
      <c r="H36" s="190"/>
      <c r="I36" s="189"/>
      <c r="J36" s="190"/>
    </row>
    <row r="37" spans="1:10" ht="58.5" customHeight="1" x14ac:dyDescent="0.25">
      <c r="A37" s="189"/>
      <c r="B37" s="190"/>
      <c r="C37" s="189"/>
      <c r="D37" s="190"/>
      <c r="E37" s="189"/>
      <c r="F37" s="190"/>
      <c r="G37" s="189"/>
      <c r="H37" s="190"/>
      <c r="I37" s="189"/>
      <c r="J37" s="190"/>
    </row>
    <row r="38" spans="1:10" ht="58.5" customHeight="1" x14ac:dyDescent="0.25">
      <c r="A38" s="189"/>
      <c r="B38" s="190"/>
      <c r="C38" s="189"/>
      <c r="D38" s="190"/>
      <c r="E38" s="189"/>
      <c r="F38" s="190"/>
      <c r="G38" s="189"/>
      <c r="H38" s="190"/>
      <c r="I38" s="189"/>
      <c r="J38" s="190"/>
    </row>
    <row r="39" spans="1:10" ht="58.5" customHeight="1" x14ac:dyDescent="0.25">
      <c r="A39" s="189"/>
      <c r="B39" s="190"/>
      <c r="C39" s="189"/>
      <c r="D39" s="190"/>
      <c r="E39" s="189"/>
      <c r="F39" s="190"/>
      <c r="G39" s="189"/>
      <c r="H39" s="190"/>
      <c r="I39" s="189"/>
      <c r="J39" s="190"/>
    </row>
    <row r="40" spans="1:10" ht="58.5" customHeight="1" x14ac:dyDescent="0.25">
      <c r="A40" s="1024" t="s">
        <v>544</v>
      </c>
      <c r="B40" s="1025"/>
      <c r="C40" s="1024" t="s">
        <v>544</v>
      </c>
      <c r="D40" s="1025"/>
      <c r="E40" s="1024" t="s">
        <v>544</v>
      </c>
      <c r="F40" s="1025"/>
      <c r="G40" s="1024" t="s">
        <v>544</v>
      </c>
      <c r="H40" s="1025"/>
      <c r="I40" s="1024" t="s">
        <v>544</v>
      </c>
      <c r="J40" s="1025"/>
    </row>
    <row r="41" spans="1:10" ht="58.5" customHeight="1" x14ac:dyDescent="0.25">
      <c r="A41" s="191"/>
      <c r="B41" s="192"/>
      <c r="C41" s="191"/>
      <c r="D41" s="192"/>
      <c r="E41" s="191"/>
      <c r="F41" s="192"/>
      <c r="G41" s="191"/>
      <c r="H41" s="192"/>
      <c r="I41" s="191"/>
      <c r="J41" s="192"/>
    </row>
    <row r="42" spans="1:10" ht="58.5" customHeight="1" x14ac:dyDescent="0.25">
      <c r="A42" s="191"/>
      <c r="B42" s="193"/>
      <c r="C42" s="191"/>
      <c r="D42" s="193"/>
      <c r="E42" s="191"/>
      <c r="F42" s="193"/>
      <c r="G42" s="191"/>
      <c r="H42" s="193"/>
      <c r="I42" s="191"/>
      <c r="J42" s="193"/>
    </row>
    <row r="43" spans="1:10" ht="58.5" customHeight="1" x14ac:dyDescent="0.25">
      <c r="A43" s="191"/>
      <c r="B43" s="192"/>
      <c r="C43" s="191"/>
      <c r="D43" s="192"/>
      <c r="E43" s="191"/>
      <c r="F43" s="192"/>
      <c r="G43" s="191"/>
      <c r="H43" s="192"/>
      <c r="I43" s="191"/>
      <c r="J43" s="192"/>
    </row>
    <row r="44" spans="1:10" ht="58.5" customHeight="1" x14ac:dyDescent="0.25">
      <c r="A44" s="191"/>
      <c r="B44" s="192"/>
      <c r="C44" s="191"/>
      <c r="D44" s="192"/>
      <c r="E44" s="191"/>
      <c r="F44" s="192"/>
      <c r="G44" s="191"/>
      <c r="H44" s="192"/>
      <c r="I44" s="191"/>
      <c r="J44" s="192"/>
    </row>
    <row r="45" spans="1:10" ht="58.5" customHeight="1" thickBot="1" x14ac:dyDescent="0.3">
      <c r="A45" s="194"/>
      <c r="B45" s="195"/>
      <c r="C45" s="194"/>
      <c r="D45" s="195"/>
      <c r="E45" s="194"/>
      <c r="F45" s="195"/>
      <c r="G45" s="194"/>
      <c r="H45" s="195"/>
      <c r="I45" s="194"/>
      <c r="J45" s="195"/>
    </row>
  </sheetData>
  <mergeCells count="42">
    <mergeCell ref="I22:J22"/>
    <mergeCell ref="G3:H3"/>
    <mergeCell ref="I34:J34"/>
    <mergeCell ref="G34:H34"/>
    <mergeCell ref="I40:J40"/>
    <mergeCell ref="I28:J28"/>
    <mergeCell ref="G4:H4"/>
    <mergeCell ref="G15:H15"/>
    <mergeCell ref="G16:H16"/>
    <mergeCell ref="G22:H22"/>
    <mergeCell ref="A1:J1"/>
    <mergeCell ref="I3:J3"/>
    <mergeCell ref="I4:J4"/>
    <mergeCell ref="I15:J15"/>
    <mergeCell ref="I16:J16"/>
    <mergeCell ref="A2:J2"/>
    <mergeCell ref="C4:D4"/>
    <mergeCell ref="E34:F34"/>
    <mergeCell ref="G28:H28"/>
    <mergeCell ref="G40:H40"/>
    <mergeCell ref="E3:F3"/>
    <mergeCell ref="E4:F4"/>
    <mergeCell ref="E15:F15"/>
    <mergeCell ref="E16:F16"/>
    <mergeCell ref="E22:F22"/>
    <mergeCell ref="E28:F28"/>
    <mergeCell ref="E40:F40"/>
    <mergeCell ref="C40:D40"/>
    <mergeCell ref="A4:B4"/>
    <mergeCell ref="A15:B15"/>
    <mergeCell ref="A3:B3"/>
    <mergeCell ref="A16:B16"/>
    <mergeCell ref="A22:B22"/>
    <mergeCell ref="A28:B28"/>
    <mergeCell ref="A34:B34"/>
    <mergeCell ref="A40:B40"/>
    <mergeCell ref="C3:D3"/>
    <mergeCell ref="C15:D15"/>
    <mergeCell ref="C16:D16"/>
    <mergeCell ref="C22:D22"/>
    <mergeCell ref="C28:D28"/>
    <mergeCell ref="C34:D34"/>
  </mergeCells>
  <hyperlinks>
    <hyperlink ref="A3:B3" location="Monday!A1" display="Monday" xr:uid="{00000000-0004-0000-0C00-000000000000}"/>
    <hyperlink ref="C3:D3" location="Tuesday!A1" display="Tuesday" xr:uid="{00000000-0004-0000-0C00-000001000000}"/>
    <hyperlink ref="E3:F3" location="Wednesday!A1" display="Wednesday" xr:uid="{00000000-0004-0000-0C00-000002000000}"/>
    <hyperlink ref="G3:H3" location="Thursday!A1" display="Thursday" xr:uid="{00000000-0004-0000-0C00-000003000000}"/>
    <hyperlink ref="I3:J3" location="Friday!A1" display="Friday" xr:uid="{00000000-0004-0000-0C00-000004000000}"/>
    <hyperlink ref="A2" location="'Quick Instructions'!A189" display="Go to instructions" xr:uid="{00000000-0004-0000-0C00-000005000000}"/>
  </hyperlink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AZ30"/>
  <sheetViews>
    <sheetView topLeftCell="B1" zoomScale="80" zoomScaleNormal="80" workbookViewId="0">
      <selection activeCell="H14" sqref="H14"/>
    </sheetView>
  </sheetViews>
  <sheetFormatPr defaultRowHeight="15" x14ac:dyDescent="0.25"/>
  <cols>
    <col min="1" max="1" width="0" hidden="1" customWidth="1"/>
    <col min="2" max="2" width="50.140625" customWidth="1"/>
    <col min="3" max="3" width="17.140625" customWidth="1"/>
    <col min="4" max="4" width="15.42578125" customWidth="1"/>
    <col min="5" max="9" width="13.85546875" customWidth="1"/>
    <col min="10" max="10" width="14" customWidth="1"/>
    <col min="11" max="11" width="15.5703125" customWidth="1"/>
    <col min="12" max="14" width="15.42578125" customWidth="1"/>
    <col min="15" max="17" width="15.85546875" customWidth="1"/>
    <col min="18" max="18" width="16.42578125" customWidth="1"/>
    <col min="23" max="24" width="9.140625" hidden="1" customWidth="1"/>
    <col min="27" max="27" width="4.5703125" customWidth="1"/>
    <col min="28" max="28" width="20.85546875" customWidth="1"/>
    <col min="29" max="29" width="12.425781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5703125" customWidth="1"/>
    <col min="44" max="44" width="11.140625" hidden="1" customWidth="1"/>
    <col min="45" max="45" width="13.5703125" customWidth="1"/>
    <col min="46" max="47" width="13.5703125" hidden="1" customWidth="1"/>
    <col min="48" max="48" width="19.140625" customWidth="1"/>
    <col min="49" max="49" width="10.42578125" hidden="1" customWidth="1"/>
    <col min="50" max="50" width="14.42578125" customWidth="1"/>
    <col min="51" max="52" width="0" hidden="1" customWidth="1"/>
  </cols>
  <sheetData>
    <row r="1" spans="1:52" ht="40.5" customHeight="1" thickBot="1" x14ac:dyDescent="0.3">
      <c r="B1" s="789" t="s">
        <v>545</v>
      </c>
      <c r="C1" s="1067"/>
      <c r="D1" s="1067"/>
      <c r="E1" s="1067"/>
      <c r="F1" s="1067"/>
      <c r="G1" s="1067"/>
      <c r="H1" s="1067"/>
      <c r="I1" s="1067"/>
      <c r="J1" s="1067"/>
      <c r="K1" s="1067"/>
      <c r="L1" s="1067"/>
      <c r="M1" s="1067"/>
      <c r="N1" s="1067"/>
      <c r="O1" s="1067"/>
      <c r="P1" s="1067"/>
      <c r="Q1" s="1067"/>
      <c r="R1" s="1068"/>
    </row>
    <row r="2" spans="1:52" ht="51.75" customHeight="1" thickBot="1" x14ac:dyDescent="0.3">
      <c r="B2" s="887" t="s">
        <v>546</v>
      </c>
      <c r="C2" s="887"/>
      <c r="D2" s="887"/>
      <c r="E2" s="887"/>
      <c r="F2" s="887"/>
      <c r="G2" s="887"/>
      <c r="H2" s="887"/>
      <c r="I2" s="887"/>
      <c r="J2" s="887"/>
      <c r="K2" s="887"/>
      <c r="L2" s="887"/>
      <c r="M2" s="887"/>
      <c r="N2" s="887"/>
      <c r="O2" s="887"/>
      <c r="P2" s="887"/>
      <c r="Q2" s="887"/>
      <c r="R2" s="887"/>
      <c r="S2" s="887"/>
      <c r="AB2" s="1069" t="s">
        <v>547</v>
      </c>
      <c r="AC2" s="1070"/>
      <c r="AD2" s="1070"/>
      <c r="AE2" s="1070"/>
      <c r="AF2" s="1070"/>
      <c r="AG2" s="1070"/>
      <c r="AH2" s="1070"/>
      <c r="AI2" s="1070"/>
      <c r="AJ2" s="1070"/>
      <c r="AK2" s="1070"/>
      <c r="AL2" s="1070"/>
      <c r="AM2" s="1070"/>
      <c r="AN2" s="1070"/>
      <c r="AO2" s="1070"/>
      <c r="AP2" s="1070"/>
      <c r="AQ2" s="1070"/>
      <c r="AR2" s="1070"/>
      <c r="AS2" s="1070"/>
      <c r="AT2" s="1070"/>
      <c r="AU2" s="1070"/>
      <c r="AV2" s="1070"/>
      <c r="AW2" s="1070"/>
      <c r="AX2" s="1071"/>
    </row>
    <row r="3" spans="1:52" ht="19.5" customHeight="1" thickBot="1" x14ac:dyDescent="0.3">
      <c r="B3" s="1072" t="s">
        <v>288</v>
      </c>
      <c r="C3" s="1073"/>
      <c r="D3" s="1073"/>
      <c r="E3" s="1073"/>
      <c r="F3" s="1073"/>
      <c r="G3" s="1073"/>
      <c r="H3" s="1073"/>
      <c r="I3" s="1073"/>
      <c r="J3" s="1073"/>
      <c r="K3" s="1073"/>
      <c r="L3" s="1073"/>
      <c r="M3" s="1073"/>
      <c r="N3" s="1073"/>
      <c r="O3" s="1073"/>
      <c r="P3" s="1073"/>
      <c r="Q3" s="1073"/>
      <c r="R3" s="1074"/>
      <c r="AB3" s="1075" t="s">
        <v>313</v>
      </c>
      <c r="AC3" s="635"/>
      <c r="AD3" s="1077" t="s">
        <v>251</v>
      </c>
      <c r="AE3" s="33"/>
      <c r="AF3" s="33"/>
      <c r="AG3" s="1079" t="s">
        <v>548</v>
      </c>
      <c r="AH3" s="637"/>
      <c r="AI3" s="1079" t="s">
        <v>251</v>
      </c>
      <c r="AJ3" s="33"/>
      <c r="AK3" s="33"/>
      <c r="AL3" s="1081" t="s">
        <v>315</v>
      </c>
      <c r="AM3" s="639"/>
      <c r="AN3" s="1081" t="s">
        <v>251</v>
      </c>
      <c r="AO3" s="33"/>
      <c r="AP3" s="33"/>
      <c r="AQ3" s="1083" t="s">
        <v>316</v>
      </c>
      <c r="AR3" s="641"/>
      <c r="AS3" s="1083" t="s">
        <v>251</v>
      </c>
      <c r="AT3" s="33"/>
      <c r="AU3" s="33"/>
      <c r="AV3" s="1085" t="s">
        <v>317</v>
      </c>
      <c r="AW3" s="643"/>
      <c r="AX3" s="1087" t="s">
        <v>251</v>
      </c>
    </row>
    <row r="4" spans="1:52" ht="35.25" customHeight="1" x14ac:dyDescent="0.25">
      <c r="B4" s="22" t="s">
        <v>549</v>
      </c>
      <c r="C4" s="1089" t="s">
        <v>410</v>
      </c>
      <c r="D4" s="1090"/>
      <c r="E4" s="1090"/>
      <c r="F4" s="1090"/>
      <c r="G4" s="1090"/>
      <c r="H4" s="1090"/>
      <c r="I4" s="1090"/>
      <c r="J4" s="1091"/>
      <c r="K4" s="1092" t="s">
        <v>550</v>
      </c>
      <c r="L4" s="1093"/>
      <c r="M4" s="700" t="s">
        <v>551</v>
      </c>
      <c r="N4" s="702"/>
      <c r="O4" s="1054" t="s">
        <v>552</v>
      </c>
      <c r="P4" s="1055"/>
      <c r="Q4" s="1061" t="s">
        <v>553</v>
      </c>
      <c r="R4" s="1062"/>
      <c r="S4" s="1063" t="s">
        <v>554</v>
      </c>
      <c r="T4" s="1064"/>
      <c r="U4" s="1064"/>
      <c r="V4" s="1064"/>
      <c r="W4" s="1064"/>
      <c r="X4" s="1064"/>
      <c r="Y4" s="1064"/>
      <c r="Z4" s="1065"/>
      <c r="AB4" s="1076"/>
      <c r="AC4" s="636" t="s">
        <v>256</v>
      </c>
      <c r="AD4" s="1078"/>
      <c r="AE4" s="27" t="s">
        <v>257</v>
      </c>
      <c r="AF4" s="27" t="s">
        <v>258</v>
      </c>
      <c r="AG4" s="1080"/>
      <c r="AH4" s="638" t="s">
        <v>259</v>
      </c>
      <c r="AI4" s="1080"/>
      <c r="AJ4" s="27" t="s">
        <v>260</v>
      </c>
      <c r="AK4" s="27" t="s">
        <v>261</v>
      </c>
      <c r="AL4" s="1082"/>
      <c r="AM4" s="640" t="s">
        <v>262</v>
      </c>
      <c r="AN4" s="1082"/>
      <c r="AO4" s="27" t="s">
        <v>263</v>
      </c>
      <c r="AP4" s="27" t="s">
        <v>264</v>
      </c>
      <c r="AQ4" s="1084"/>
      <c r="AR4" s="642" t="s">
        <v>265</v>
      </c>
      <c r="AS4" s="1084"/>
      <c r="AT4" s="27" t="s">
        <v>266</v>
      </c>
      <c r="AU4" s="27" t="s">
        <v>267</v>
      </c>
      <c r="AV4" s="1086"/>
      <c r="AW4" s="644" t="s">
        <v>268</v>
      </c>
      <c r="AX4" s="1088"/>
      <c r="AY4" t="s">
        <v>269</v>
      </c>
      <c r="AZ4" t="s">
        <v>270</v>
      </c>
    </row>
    <row r="5" spans="1:52" ht="34.5" customHeight="1" x14ac:dyDescent="0.25">
      <c r="B5" s="1048" t="s">
        <v>555</v>
      </c>
      <c r="C5" s="703" t="s">
        <v>556</v>
      </c>
      <c r="D5" s="869" t="s">
        <v>305</v>
      </c>
      <c r="E5" s="1052" t="s">
        <v>557</v>
      </c>
      <c r="F5" s="632"/>
      <c r="G5" s="632"/>
      <c r="H5" s="632"/>
      <c r="I5" s="632"/>
      <c r="J5" s="867" t="s">
        <v>558</v>
      </c>
      <c r="K5" s="678" t="s">
        <v>559</v>
      </c>
      <c r="L5" s="867" t="s">
        <v>308</v>
      </c>
      <c r="M5" s="846" t="s">
        <v>560</v>
      </c>
      <c r="N5" s="867" t="s">
        <v>301</v>
      </c>
      <c r="O5" s="862" t="s">
        <v>561</v>
      </c>
      <c r="P5" s="867" t="s">
        <v>299</v>
      </c>
      <c r="Q5" s="1059" t="s">
        <v>562</v>
      </c>
      <c r="R5" s="819" t="s">
        <v>563</v>
      </c>
      <c r="S5" s="814" t="s">
        <v>564</v>
      </c>
      <c r="T5" s="815"/>
      <c r="U5" s="815"/>
      <c r="V5" s="815"/>
      <c r="X5" t="b">
        <v>0</v>
      </c>
      <c r="Y5" s="21"/>
      <c r="Z5" s="1066" t="str">
        <f>IF(AND(X5=TRUE,X6=TRUE),"Yes",IF(AND(X5=TRUE,X7=TRUE),"Yes",IF(AND(X6=TRUE,X7=TRUE),"Yes","No")))</f>
        <v>No</v>
      </c>
      <c r="AB5" s="34"/>
      <c r="AC5" s="28">
        <v>1</v>
      </c>
      <c r="AD5" s="28"/>
      <c r="AE5" s="21">
        <v>1</v>
      </c>
      <c r="AF5" s="21" t="str">
        <f t="shared" ref="AF5:AF14" si="0">IF(AE5=1,"",INDEX(Cups,AE5))</f>
        <v/>
      </c>
      <c r="AG5" s="29"/>
      <c r="AH5" s="29">
        <v>1</v>
      </c>
      <c r="AI5" s="29"/>
      <c r="AJ5" s="21">
        <v>1</v>
      </c>
      <c r="AK5" s="21" t="str">
        <f t="shared" ref="AK5:AK14" si="1">IF(AJ5=1, "", INDEX(Cups,AJ5))</f>
        <v/>
      </c>
      <c r="AL5" s="30"/>
      <c r="AM5" s="30">
        <v>1</v>
      </c>
      <c r="AN5" s="30"/>
      <c r="AO5" s="21">
        <v>1</v>
      </c>
      <c r="AP5" s="21" t="str">
        <f t="shared" ref="AP5:AP14" si="2">IF(AO5=1,"",INDEX(Cups,AO5))</f>
        <v/>
      </c>
      <c r="AQ5" s="31"/>
      <c r="AR5" s="31">
        <v>1</v>
      </c>
      <c r="AS5" s="31"/>
      <c r="AT5" s="21">
        <v>1</v>
      </c>
      <c r="AU5" s="21" t="str">
        <f t="shared" ref="AU5:AU14" si="3">IF(AT5=1,"",INDEX(Cups,AT5))</f>
        <v/>
      </c>
      <c r="AV5" s="32"/>
      <c r="AW5" s="32">
        <v>1</v>
      </c>
      <c r="AX5" s="35"/>
      <c r="AY5">
        <v>1</v>
      </c>
      <c r="AZ5" t="str">
        <f t="shared" ref="AZ5:AZ14" si="4">IF(AY5=1,"",INDEX(Cups,AY5))</f>
        <v/>
      </c>
    </row>
    <row r="6" spans="1:52" ht="42" customHeight="1" thickBot="1" x14ac:dyDescent="0.3">
      <c r="B6" s="1049"/>
      <c r="C6" s="1050"/>
      <c r="D6" s="1051"/>
      <c r="E6" s="1053"/>
      <c r="F6" s="633"/>
      <c r="G6" s="633" t="s">
        <v>565</v>
      </c>
      <c r="H6" s="633"/>
      <c r="I6" s="633"/>
      <c r="J6" s="1045"/>
      <c r="K6" s="1044"/>
      <c r="L6" s="1045"/>
      <c r="M6" s="1046"/>
      <c r="N6" s="1045"/>
      <c r="O6" s="1047"/>
      <c r="P6" s="1045"/>
      <c r="Q6" s="1060"/>
      <c r="R6" s="1058"/>
      <c r="S6" s="814" t="s">
        <v>566</v>
      </c>
      <c r="T6" s="815"/>
      <c r="U6" s="815"/>
      <c r="V6" s="815"/>
      <c r="X6" t="b">
        <v>0</v>
      </c>
      <c r="Y6" s="21"/>
      <c r="Z6" s="1066"/>
      <c r="AB6" s="34"/>
      <c r="AC6" s="28">
        <v>1</v>
      </c>
      <c r="AD6" s="28"/>
      <c r="AE6" s="21">
        <v>1</v>
      </c>
      <c r="AF6" s="21" t="str">
        <f t="shared" si="0"/>
        <v/>
      </c>
      <c r="AG6" s="29"/>
      <c r="AH6" s="29">
        <v>1</v>
      </c>
      <c r="AI6" s="29"/>
      <c r="AJ6" s="21">
        <v>1</v>
      </c>
      <c r="AK6" s="21" t="str">
        <f t="shared" si="1"/>
        <v/>
      </c>
      <c r="AL6" s="30"/>
      <c r="AM6" s="30">
        <v>1</v>
      </c>
      <c r="AN6" s="30"/>
      <c r="AO6" s="21">
        <v>1</v>
      </c>
      <c r="AP6" s="21" t="str">
        <f t="shared" si="2"/>
        <v/>
      </c>
      <c r="AQ6" s="31"/>
      <c r="AR6" s="31">
        <v>1</v>
      </c>
      <c r="AS6" s="31"/>
      <c r="AT6" s="21">
        <v>1</v>
      </c>
      <c r="AU6" s="21" t="str">
        <f t="shared" si="3"/>
        <v/>
      </c>
      <c r="AV6" s="32"/>
      <c r="AW6" s="32">
        <v>1</v>
      </c>
      <c r="AX6" s="35"/>
      <c r="AY6">
        <v>1</v>
      </c>
      <c r="AZ6" t="str">
        <f t="shared" si="4"/>
        <v/>
      </c>
    </row>
    <row r="7" spans="1:52" ht="33.75" customHeight="1" x14ac:dyDescent="0.25">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14" t="s">
        <v>567</v>
      </c>
      <c r="T7" s="815"/>
      <c r="U7" s="815"/>
      <c r="V7" s="815"/>
      <c r="X7" t="b">
        <v>0</v>
      </c>
      <c r="Y7" s="21"/>
      <c r="Z7" s="1066"/>
      <c r="AB7" s="34"/>
      <c r="AC7" s="28">
        <v>1</v>
      </c>
      <c r="AD7" s="28"/>
      <c r="AE7" s="21">
        <v>1</v>
      </c>
      <c r="AF7" s="21" t="str">
        <f t="shared" si="0"/>
        <v/>
      </c>
      <c r="AG7" s="29"/>
      <c r="AH7" s="29">
        <v>1</v>
      </c>
      <c r="AI7" s="29"/>
      <c r="AJ7" s="21">
        <v>1</v>
      </c>
      <c r="AK7" s="21" t="str">
        <f t="shared" si="1"/>
        <v/>
      </c>
      <c r="AL7" s="30"/>
      <c r="AM7" s="30">
        <v>1</v>
      </c>
      <c r="AN7" s="30"/>
      <c r="AO7" s="21">
        <v>1</v>
      </c>
      <c r="AP7" s="21" t="str">
        <f t="shared" si="2"/>
        <v/>
      </c>
      <c r="AQ7" s="31"/>
      <c r="AR7" s="31">
        <v>1</v>
      </c>
      <c r="AS7" s="31"/>
      <c r="AT7" s="21">
        <v>1</v>
      </c>
      <c r="AU7" s="21" t="str">
        <f t="shared" si="3"/>
        <v/>
      </c>
      <c r="AV7" s="32"/>
      <c r="AW7" s="32">
        <v>1</v>
      </c>
      <c r="AX7" s="35"/>
      <c r="AY7">
        <v>1</v>
      </c>
      <c r="AZ7" t="str">
        <f t="shared" si="4"/>
        <v/>
      </c>
    </row>
    <row r="8" spans="1:52" ht="33.75" customHeight="1" x14ac:dyDescent="0.25">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14" t="s">
        <v>568</v>
      </c>
      <c r="T8" s="815"/>
      <c r="U8" s="815"/>
      <c r="V8" s="815"/>
      <c r="X8" t="b">
        <v>0</v>
      </c>
      <c r="Y8" s="21"/>
      <c r="Z8" s="634" t="str">
        <f>IF(X8=TRUE, "No", "Yes")</f>
        <v>Yes</v>
      </c>
      <c r="AB8" s="34"/>
      <c r="AC8" s="28">
        <v>1</v>
      </c>
      <c r="AD8" s="28"/>
      <c r="AE8" s="21">
        <v>1</v>
      </c>
      <c r="AF8" s="21" t="str">
        <f t="shared" si="0"/>
        <v/>
      </c>
      <c r="AG8" s="29"/>
      <c r="AH8" s="29">
        <v>1</v>
      </c>
      <c r="AI8" s="29"/>
      <c r="AJ8" s="21">
        <v>1</v>
      </c>
      <c r="AK8" s="21" t="str">
        <f t="shared" si="1"/>
        <v/>
      </c>
      <c r="AL8" s="30"/>
      <c r="AM8" s="30">
        <v>1</v>
      </c>
      <c r="AN8" s="30"/>
      <c r="AO8" s="21">
        <v>1</v>
      </c>
      <c r="AP8" s="21" t="str">
        <f t="shared" si="2"/>
        <v/>
      </c>
      <c r="AQ8" s="31"/>
      <c r="AR8" s="31">
        <v>1</v>
      </c>
      <c r="AS8" s="31"/>
      <c r="AT8" s="21">
        <v>1</v>
      </c>
      <c r="AU8" s="21" t="str">
        <f t="shared" si="3"/>
        <v/>
      </c>
      <c r="AV8" s="32"/>
      <c r="AW8" s="32">
        <v>1</v>
      </c>
      <c r="AX8" s="35"/>
      <c r="AY8">
        <v>1</v>
      </c>
      <c r="AZ8" t="str">
        <f t="shared" si="4"/>
        <v/>
      </c>
    </row>
    <row r="9" spans="1:52" ht="33.75" customHeight="1" thickBot="1" x14ac:dyDescent="0.3">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56" t="s">
        <v>569</v>
      </c>
      <c r="T9" s="1057"/>
      <c r="U9" s="1057"/>
      <c r="V9" s="1057"/>
      <c r="W9" s="20"/>
      <c r="X9" s="20" t="b">
        <v>0</v>
      </c>
      <c r="Y9" s="19"/>
      <c r="Z9" s="18" t="str">
        <f>IF(X9=TRUE, "No", "Yes")</f>
        <v>Yes</v>
      </c>
      <c r="AB9" s="34"/>
      <c r="AC9" s="28">
        <v>1</v>
      </c>
      <c r="AD9" s="28"/>
      <c r="AE9" s="21">
        <v>1</v>
      </c>
      <c r="AF9" s="21" t="str">
        <f t="shared" si="0"/>
        <v/>
      </c>
      <c r="AG9" s="29"/>
      <c r="AH9" s="29">
        <v>1</v>
      </c>
      <c r="AI9" s="29"/>
      <c r="AJ9" s="21">
        <v>1</v>
      </c>
      <c r="AK9" s="21" t="str">
        <f t="shared" si="1"/>
        <v/>
      </c>
      <c r="AL9" s="30"/>
      <c r="AM9" s="30">
        <v>1</v>
      </c>
      <c r="AN9" s="30"/>
      <c r="AO9" s="21">
        <v>1</v>
      </c>
      <c r="AP9" s="21" t="str">
        <f t="shared" si="2"/>
        <v/>
      </c>
      <c r="AQ9" s="31"/>
      <c r="AR9" s="31">
        <v>1</v>
      </c>
      <c r="AS9" s="31"/>
      <c r="AT9" s="21">
        <v>1</v>
      </c>
      <c r="AU9" s="21" t="str">
        <f t="shared" si="3"/>
        <v/>
      </c>
      <c r="AV9" s="32"/>
      <c r="AW9" s="32">
        <v>1</v>
      </c>
      <c r="AX9" s="35"/>
      <c r="AY9">
        <v>1</v>
      </c>
      <c r="AZ9" t="str">
        <f t="shared" si="4"/>
        <v/>
      </c>
    </row>
    <row r="10" spans="1:52" ht="33.75" customHeight="1" x14ac:dyDescent="0.25">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34"/>
      <c r="AC10" s="28">
        <v>1</v>
      </c>
      <c r="AD10" s="28"/>
      <c r="AE10" s="21">
        <v>1</v>
      </c>
      <c r="AF10" s="21" t="str">
        <f t="shared" si="0"/>
        <v/>
      </c>
      <c r="AG10" s="29"/>
      <c r="AH10" s="29">
        <v>1</v>
      </c>
      <c r="AI10" s="29"/>
      <c r="AJ10" s="21">
        <v>1</v>
      </c>
      <c r="AK10" s="21" t="str">
        <f t="shared" si="1"/>
        <v/>
      </c>
      <c r="AL10" s="30"/>
      <c r="AM10" s="30">
        <v>1</v>
      </c>
      <c r="AN10" s="30"/>
      <c r="AO10" s="21">
        <v>1</v>
      </c>
      <c r="AP10" s="21" t="str">
        <f t="shared" si="2"/>
        <v/>
      </c>
      <c r="AQ10" s="31"/>
      <c r="AR10" s="31">
        <v>1</v>
      </c>
      <c r="AS10" s="31"/>
      <c r="AT10" s="21">
        <v>1</v>
      </c>
      <c r="AU10" s="21" t="str">
        <f t="shared" si="3"/>
        <v/>
      </c>
      <c r="AV10" s="32"/>
      <c r="AW10" s="32">
        <v>1</v>
      </c>
      <c r="AX10" s="35"/>
      <c r="AY10">
        <v>1</v>
      </c>
      <c r="AZ10" t="str">
        <f t="shared" si="4"/>
        <v/>
      </c>
    </row>
    <row r="11" spans="1:52" ht="33.75" customHeight="1" x14ac:dyDescent="0.25">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34"/>
      <c r="AC11" s="28">
        <v>1</v>
      </c>
      <c r="AD11" s="28"/>
      <c r="AE11" s="21">
        <v>1</v>
      </c>
      <c r="AF11" s="21" t="str">
        <f t="shared" si="0"/>
        <v/>
      </c>
      <c r="AG11" s="29"/>
      <c r="AH11" s="29">
        <v>1</v>
      </c>
      <c r="AI11" s="29"/>
      <c r="AJ11" s="21">
        <v>1</v>
      </c>
      <c r="AK11" s="21" t="str">
        <f t="shared" si="1"/>
        <v/>
      </c>
      <c r="AL11" s="30"/>
      <c r="AM11" s="30">
        <v>1</v>
      </c>
      <c r="AN11" s="30"/>
      <c r="AO11" s="21">
        <v>1</v>
      </c>
      <c r="AP11" s="21" t="str">
        <f t="shared" si="2"/>
        <v/>
      </c>
      <c r="AQ11" s="31"/>
      <c r="AR11" s="31">
        <v>1</v>
      </c>
      <c r="AS11" s="31"/>
      <c r="AT11" s="21">
        <v>1</v>
      </c>
      <c r="AU11" s="21" t="str">
        <f t="shared" si="3"/>
        <v/>
      </c>
      <c r="AV11" s="32"/>
      <c r="AW11" s="32">
        <v>1</v>
      </c>
      <c r="AX11" s="35"/>
      <c r="AY11">
        <v>1</v>
      </c>
      <c r="AZ11" t="str">
        <f t="shared" si="4"/>
        <v/>
      </c>
    </row>
    <row r="12" spans="1:52" ht="33.75" customHeight="1" x14ac:dyDescent="0.25">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34"/>
      <c r="AC12" s="28">
        <v>1</v>
      </c>
      <c r="AD12" s="28"/>
      <c r="AE12" s="21">
        <v>1</v>
      </c>
      <c r="AF12" s="21" t="str">
        <f t="shared" si="0"/>
        <v/>
      </c>
      <c r="AG12" s="29"/>
      <c r="AH12" s="29">
        <v>1</v>
      </c>
      <c r="AI12" s="29"/>
      <c r="AJ12" s="21">
        <v>1</v>
      </c>
      <c r="AK12" s="21" t="str">
        <f t="shared" si="1"/>
        <v/>
      </c>
      <c r="AL12" s="30"/>
      <c r="AM12" s="30">
        <v>1</v>
      </c>
      <c r="AN12" s="30"/>
      <c r="AO12" s="21">
        <v>1</v>
      </c>
      <c r="AP12" s="21" t="str">
        <f t="shared" si="2"/>
        <v/>
      </c>
      <c r="AQ12" s="31"/>
      <c r="AR12" s="31">
        <v>1</v>
      </c>
      <c r="AS12" s="31"/>
      <c r="AT12" s="21">
        <v>1</v>
      </c>
      <c r="AU12" s="21" t="str">
        <f t="shared" si="3"/>
        <v/>
      </c>
      <c r="AV12" s="32"/>
      <c r="AW12" s="32">
        <v>1</v>
      </c>
      <c r="AX12" s="35"/>
      <c r="AY12">
        <v>1</v>
      </c>
      <c r="AZ12" t="str">
        <f t="shared" si="4"/>
        <v/>
      </c>
    </row>
    <row r="13" spans="1:52" ht="33.75" customHeight="1" x14ac:dyDescent="0.25">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34"/>
      <c r="AC13" s="28">
        <v>1</v>
      </c>
      <c r="AD13" s="28"/>
      <c r="AE13" s="21">
        <v>1</v>
      </c>
      <c r="AF13" s="21" t="str">
        <f t="shared" si="0"/>
        <v/>
      </c>
      <c r="AG13" s="29"/>
      <c r="AH13" s="29">
        <v>1</v>
      </c>
      <c r="AI13" s="29"/>
      <c r="AJ13" s="21">
        <v>1</v>
      </c>
      <c r="AK13" s="21" t="str">
        <f t="shared" si="1"/>
        <v/>
      </c>
      <c r="AL13" s="30"/>
      <c r="AM13" s="30">
        <v>1</v>
      </c>
      <c r="AN13" s="30"/>
      <c r="AO13" s="21">
        <v>1</v>
      </c>
      <c r="AP13" s="21" t="str">
        <f t="shared" si="2"/>
        <v/>
      </c>
      <c r="AQ13" s="31"/>
      <c r="AR13" s="31">
        <v>1</v>
      </c>
      <c r="AS13" s="31"/>
      <c r="AT13" s="21">
        <v>1</v>
      </c>
      <c r="AU13" s="21" t="str">
        <f t="shared" si="3"/>
        <v/>
      </c>
      <c r="AV13" s="32"/>
      <c r="AW13" s="32">
        <v>1</v>
      </c>
      <c r="AX13" s="35"/>
      <c r="AY13">
        <v>1</v>
      </c>
      <c r="AZ13" t="str">
        <f t="shared" si="4"/>
        <v/>
      </c>
    </row>
    <row r="14" spans="1:52" ht="33.75" customHeight="1" thickBot="1" x14ac:dyDescent="0.3">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36"/>
      <c r="AC14" s="37">
        <v>1</v>
      </c>
      <c r="AD14" s="37"/>
      <c r="AE14" s="19">
        <v>1</v>
      </c>
      <c r="AF14" s="19" t="str">
        <f t="shared" si="0"/>
        <v/>
      </c>
      <c r="AG14" s="38"/>
      <c r="AH14" s="38">
        <v>1</v>
      </c>
      <c r="AI14" s="38"/>
      <c r="AJ14" s="19">
        <v>1</v>
      </c>
      <c r="AK14" s="19" t="str">
        <f t="shared" si="1"/>
        <v/>
      </c>
      <c r="AL14" s="39"/>
      <c r="AM14" s="39">
        <v>1</v>
      </c>
      <c r="AN14" s="39"/>
      <c r="AO14" s="19">
        <v>1</v>
      </c>
      <c r="AP14" s="19" t="str">
        <f t="shared" si="2"/>
        <v/>
      </c>
      <c r="AQ14" s="40"/>
      <c r="AR14" s="40">
        <v>1</v>
      </c>
      <c r="AS14" s="40"/>
      <c r="AT14" s="19">
        <v>1</v>
      </c>
      <c r="AU14" s="19" t="str">
        <f t="shared" si="3"/>
        <v/>
      </c>
      <c r="AV14" s="41"/>
      <c r="AW14" s="41">
        <v>1</v>
      </c>
      <c r="AX14" s="42"/>
      <c r="AY14">
        <v>1</v>
      </c>
      <c r="AZ14" t="str">
        <f t="shared" si="4"/>
        <v/>
      </c>
    </row>
    <row r="15" spans="1:52" ht="33.75" customHeight="1" x14ac:dyDescent="0.25">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x14ac:dyDescent="0.25">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x14ac:dyDescent="0.25">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x14ac:dyDescent="0.25">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x14ac:dyDescent="0.25">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x14ac:dyDescent="0.25">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x14ac:dyDescent="0.25">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x14ac:dyDescent="0.25">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x14ac:dyDescent="0.25">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x14ac:dyDescent="0.25">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x14ac:dyDescent="0.25">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x14ac:dyDescent="0.3">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x14ac:dyDescent="0.25"/>
    <row r="28" spans="1:18" ht="33.75" customHeight="1" x14ac:dyDescent="0.25"/>
    <row r="29" spans="1:18" ht="33.75" customHeight="1" x14ac:dyDescent="0.25"/>
    <row r="30" spans="1:18" ht="33.75" customHeight="1" x14ac:dyDescent="0.25"/>
  </sheetData>
  <mergeCells count="39">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 ref="M4:N4"/>
    <mergeCell ref="O4:P4"/>
    <mergeCell ref="S9:V9"/>
    <mergeCell ref="R5:R6"/>
    <mergeCell ref="S5:V5"/>
    <mergeCell ref="Q5:Q6"/>
    <mergeCell ref="P5:P6"/>
    <mergeCell ref="Q4:R4"/>
    <mergeCell ref="S4:Z4"/>
    <mergeCell ref="Z5:Z7"/>
    <mergeCell ref="S6:V6"/>
    <mergeCell ref="S7:V7"/>
    <mergeCell ref="S8:V8"/>
    <mergeCell ref="B5:B6"/>
    <mergeCell ref="C5:C6"/>
    <mergeCell ref="D5:D6"/>
    <mergeCell ref="E5:E6"/>
    <mergeCell ref="J5:J6"/>
    <mergeCell ref="K5:K6"/>
    <mergeCell ref="L5:L6"/>
    <mergeCell ref="M5:M6"/>
    <mergeCell ref="N5:N6"/>
    <mergeCell ref="O5:O6"/>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104775</xdr:rowOff>
                  </from>
                  <to>
                    <xdr:col>1</xdr:col>
                    <xdr:colOff>3057525</xdr:colOff>
                    <xdr:row>6</xdr:row>
                    <xdr:rowOff>371475</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104775</xdr:rowOff>
                  </from>
                  <to>
                    <xdr:col>1</xdr:col>
                    <xdr:colOff>3057525</xdr:colOff>
                    <xdr:row>7</xdr:row>
                    <xdr:rowOff>371475</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104775</xdr:rowOff>
                  </from>
                  <to>
                    <xdr:col>1</xdr:col>
                    <xdr:colOff>3057525</xdr:colOff>
                    <xdr:row>8</xdr:row>
                    <xdr:rowOff>371475</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104775</xdr:rowOff>
                  </from>
                  <to>
                    <xdr:col>1</xdr:col>
                    <xdr:colOff>3057525</xdr:colOff>
                    <xdr:row>9</xdr:row>
                    <xdr:rowOff>371475</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104775</xdr:rowOff>
                  </from>
                  <to>
                    <xdr:col>1</xdr:col>
                    <xdr:colOff>3057525</xdr:colOff>
                    <xdr:row>10</xdr:row>
                    <xdr:rowOff>371475</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104775</xdr:rowOff>
                  </from>
                  <to>
                    <xdr:col>1</xdr:col>
                    <xdr:colOff>3057525</xdr:colOff>
                    <xdr:row>11</xdr:row>
                    <xdr:rowOff>371475</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104775</xdr:rowOff>
                  </from>
                  <to>
                    <xdr:col>1</xdr:col>
                    <xdr:colOff>3057525</xdr:colOff>
                    <xdr:row>12</xdr:row>
                    <xdr:rowOff>371475</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104775</xdr:rowOff>
                  </from>
                  <to>
                    <xdr:col>1</xdr:col>
                    <xdr:colOff>3057525</xdr:colOff>
                    <xdr:row>13</xdr:row>
                    <xdr:rowOff>371475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104775</xdr:rowOff>
                  </from>
                  <to>
                    <xdr:col>1</xdr:col>
                    <xdr:colOff>3057525</xdr:colOff>
                    <xdr:row>14</xdr:row>
                    <xdr:rowOff>371475</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104775</xdr:rowOff>
                  </from>
                  <to>
                    <xdr:col>1</xdr:col>
                    <xdr:colOff>3057525</xdr:colOff>
                    <xdr:row>15</xdr:row>
                    <xdr:rowOff>371475</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104775</xdr:rowOff>
                  </from>
                  <to>
                    <xdr:col>1</xdr:col>
                    <xdr:colOff>3057525</xdr:colOff>
                    <xdr:row>16</xdr:row>
                    <xdr:rowOff>371475</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104775</xdr:rowOff>
                  </from>
                  <to>
                    <xdr:col>1</xdr:col>
                    <xdr:colOff>3057525</xdr:colOff>
                    <xdr:row>17</xdr:row>
                    <xdr:rowOff>371475</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104775</xdr:rowOff>
                  </from>
                  <to>
                    <xdr:col>1</xdr:col>
                    <xdr:colOff>3057525</xdr:colOff>
                    <xdr:row>18</xdr:row>
                    <xdr:rowOff>371475</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104775</xdr:rowOff>
                  </from>
                  <to>
                    <xdr:col>1</xdr:col>
                    <xdr:colOff>3057525</xdr:colOff>
                    <xdr:row>19</xdr:row>
                    <xdr:rowOff>371475</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104775</xdr:rowOff>
                  </from>
                  <to>
                    <xdr:col>1</xdr:col>
                    <xdr:colOff>3057525</xdr:colOff>
                    <xdr:row>20</xdr:row>
                    <xdr:rowOff>371475</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104775</xdr:rowOff>
                  </from>
                  <to>
                    <xdr:col>1</xdr:col>
                    <xdr:colOff>3057525</xdr:colOff>
                    <xdr:row>21</xdr:row>
                    <xdr:rowOff>371475</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104775</xdr:rowOff>
                  </from>
                  <to>
                    <xdr:col>1</xdr:col>
                    <xdr:colOff>3057525</xdr:colOff>
                    <xdr:row>22</xdr:row>
                    <xdr:rowOff>371475</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104775</xdr:rowOff>
                  </from>
                  <to>
                    <xdr:col>1</xdr:col>
                    <xdr:colOff>3057525</xdr:colOff>
                    <xdr:row>23</xdr:row>
                    <xdr:rowOff>371475</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104775</xdr:rowOff>
                  </from>
                  <to>
                    <xdr:col>1</xdr:col>
                    <xdr:colOff>3057525</xdr:colOff>
                    <xdr:row>24</xdr:row>
                    <xdr:rowOff>371475</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104775</xdr:rowOff>
                  </from>
                  <to>
                    <xdr:col>1</xdr:col>
                    <xdr:colOff>3057525</xdr:colOff>
                    <xdr:row>25</xdr:row>
                    <xdr:rowOff>371475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1285875</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1285875</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1285875</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1285875</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1285875</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1285875</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1285875</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1285875</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1285875</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1285875</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942975</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942975</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942975</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942975</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942975</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942975</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942975</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942975</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942975</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942975</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IV126"/>
  <sheetViews>
    <sheetView showGridLines="0" zoomScaleNormal="100" workbookViewId="0">
      <selection activeCell="A117" sqref="A117"/>
    </sheetView>
  </sheetViews>
  <sheetFormatPr defaultColWidth="0" defaultRowHeight="15" x14ac:dyDescent="0.25"/>
  <cols>
    <col min="1" max="1" width="122.5703125" customWidth="1"/>
    <col min="2" max="2" width="5.42578125" customWidth="1"/>
    <col min="3" max="16384" width="9.140625" hidden="1"/>
  </cols>
  <sheetData>
    <row r="1" spans="1:256" ht="59.25" customHeight="1" x14ac:dyDescent="0.25"/>
    <row r="2" spans="1:256" ht="24" customHeight="1" thickBot="1" x14ac:dyDescent="0.35">
      <c r="A2" s="608" t="s">
        <v>570</v>
      </c>
    </row>
    <row r="3" spans="1:256" ht="24" customHeight="1" thickBot="1" x14ac:dyDescent="0.3">
      <c r="A3" s="547" t="s">
        <v>8</v>
      </c>
      <c r="B3" s="546"/>
      <c r="C3" s="545" t="s">
        <v>8</v>
      </c>
      <c r="D3" s="425" t="s">
        <v>8</v>
      </c>
      <c r="E3" s="425" t="s">
        <v>8</v>
      </c>
      <c r="F3" s="425" t="s">
        <v>8</v>
      </c>
      <c r="G3" s="425" t="s">
        <v>8</v>
      </c>
      <c r="H3" s="425" t="s">
        <v>8</v>
      </c>
      <c r="I3" s="425" t="s">
        <v>8</v>
      </c>
      <c r="J3" s="425" t="s">
        <v>8</v>
      </c>
      <c r="K3" s="425" t="s">
        <v>8</v>
      </c>
      <c r="L3" s="425" t="s">
        <v>8</v>
      </c>
      <c r="M3" s="425" t="s">
        <v>8</v>
      </c>
      <c r="N3" s="425" t="s">
        <v>8</v>
      </c>
      <c r="O3" s="425" t="s">
        <v>8</v>
      </c>
      <c r="P3" s="425" t="s">
        <v>8</v>
      </c>
      <c r="Q3" s="425" t="s">
        <v>8</v>
      </c>
      <c r="R3" s="425" t="s">
        <v>8</v>
      </c>
      <c r="S3" s="425" t="s">
        <v>8</v>
      </c>
      <c r="T3" s="425" t="s">
        <v>8</v>
      </c>
      <c r="U3" s="425" t="s">
        <v>8</v>
      </c>
      <c r="V3" s="425" t="s">
        <v>8</v>
      </c>
      <c r="W3" s="425" t="s">
        <v>8</v>
      </c>
      <c r="X3" s="425" t="s">
        <v>8</v>
      </c>
      <c r="Y3" s="425" t="s">
        <v>8</v>
      </c>
      <c r="Z3" s="425" t="s">
        <v>8</v>
      </c>
      <c r="AA3" s="425" t="s">
        <v>8</v>
      </c>
      <c r="AB3" s="425" t="s">
        <v>8</v>
      </c>
      <c r="AC3" s="425" t="s">
        <v>8</v>
      </c>
      <c r="AD3" s="425" t="s">
        <v>8</v>
      </c>
      <c r="AE3" s="425" t="s">
        <v>8</v>
      </c>
      <c r="AF3" s="425" t="s">
        <v>8</v>
      </c>
      <c r="AG3" s="425" t="s">
        <v>8</v>
      </c>
      <c r="AH3" s="425" t="s">
        <v>8</v>
      </c>
      <c r="AI3" s="425" t="s">
        <v>8</v>
      </c>
      <c r="AJ3" s="425" t="s">
        <v>8</v>
      </c>
      <c r="AK3" s="425" t="s">
        <v>8</v>
      </c>
      <c r="AL3" s="425" t="s">
        <v>8</v>
      </c>
      <c r="AM3" s="425" t="s">
        <v>8</v>
      </c>
      <c r="AN3" s="425" t="s">
        <v>8</v>
      </c>
      <c r="AO3" s="425" t="s">
        <v>8</v>
      </c>
      <c r="AP3" s="425" t="s">
        <v>8</v>
      </c>
      <c r="AQ3" s="425" t="s">
        <v>8</v>
      </c>
      <c r="AR3" s="425" t="s">
        <v>8</v>
      </c>
      <c r="AS3" s="425" t="s">
        <v>8</v>
      </c>
      <c r="AT3" s="425" t="s">
        <v>8</v>
      </c>
      <c r="AU3" s="425" t="s">
        <v>8</v>
      </c>
      <c r="AV3" s="425" t="s">
        <v>8</v>
      </c>
      <c r="AW3" s="425" t="s">
        <v>8</v>
      </c>
      <c r="AX3" s="425" t="s">
        <v>8</v>
      </c>
      <c r="AY3" s="425" t="s">
        <v>8</v>
      </c>
      <c r="AZ3" s="425" t="s">
        <v>8</v>
      </c>
      <c r="BA3" s="425" t="s">
        <v>8</v>
      </c>
      <c r="BB3" s="425" t="s">
        <v>8</v>
      </c>
      <c r="BC3" s="425" t="s">
        <v>8</v>
      </c>
      <c r="BD3" s="425" t="s">
        <v>8</v>
      </c>
      <c r="BE3" s="425" t="s">
        <v>8</v>
      </c>
      <c r="BF3" s="425" t="s">
        <v>8</v>
      </c>
      <c r="BG3" s="425" t="s">
        <v>8</v>
      </c>
      <c r="BH3" s="425" t="s">
        <v>8</v>
      </c>
      <c r="BI3" s="425" t="s">
        <v>8</v>
      </c>
      <c r="BJ3" s="425" t="s">
        <v>8</v>
      </c>
      <c r="BK3" s="425" t="s">
        <v>8</v>
      </c>
      <c r="BL3" s="425" t="s">
        <v>8</v>
      </c>
      <c r="BM3" s="425" t="s">
        <v>8</v>
      </c>
      <c r="BN3" s="425" t="s">
        <v>8</v>
      </c>
      <c r="BO3" s="425" t="s">
        <v>8</v>
      </c>
      <c r="BP3" s="425" t="s">
        <v>8</v>
      </c>
      <c r="BQ3" s="425" t="s">
        <v>8</v>
      </c>
      <c r="BR3" s="425" t="s">
        <v>8</v>
      </c>
      <c r="BS3" s="425" t="s">
        <v>8</v>
      </c>
      <c r="BT3" s="425" t="s">
        <v>8</v>
      </c>
      <c r="BU3" s="425" t="s">
        <v>8</v>
      </c>
      <c r="BV3" s="425" t="s">
        <v>8</v>
      </c>
      <c r="BW3" s="425" t="s">
        <v>8</v>
      </c>
      <c r="BX3" s="425" t="s">
        <v>8</v>
      </c>
      <c r="BY3" s="425" t="s">
        <v>8</v>
      </c>
      <c r="BZ3" s="425" t="s">
        <v>8</v>
      </c>
      <c r="CA3" s="425" t="s">
        <v>8</v>
      </c>
      <c r="CB3" s="425" t="s">
        <v>8</v>
      </c>
      <c r="CC3" s="425" t="s">
        <v>8</v>
      </c>
      <c r="CD3" s="425" t="s">
        <v>8</v>
      </c>
      <c r="CE3" s="425" t="s">
        <v>8</v>
      </c>
      <c r="CF3" s="425" t="s">
        <v>8</v>
      </c>
      <c r="CG3" s="425" t="s">
        <v>8</v>
      </c>
      <c r="CH3" s="425" t="s">
        <v>8</v>
      </c>
      <c r="CI3" s="425" t="s">
        <v>8</v>
      </c>
      <c r="CJ3" s="425" t="s">
        <v>8</v>
      </c>
      <c r="CK3" s="425" t="s">
        <v>8</v>
      </c>
      <c r="CL3" s="425" t="s">
        <v>8</v>
      </c>
      <c r="CM3" s="425" t="s">
        <v>8</v>
      </c>
      <c r="CN3" s="425" t="s">
        <v>8</v>
      </c>
      <c r="CO3" s="425" t="s">
        <v>8</v>
      </c>
      <c r="CP3" s="425" t="s">
        <v>8</v>
      </c>
      <c r="CQ3" s="425" t="s">
        <v>8</v>
      </c>
      <c r="CR3" s="425" t="s">
        <v>8</v>
      </c>
      <c r="CS3" s="425" t="s">
        <v>8</v>
      </c>
      <c r="CT3" s="425" t="s">
        <v>8</v>
      </c>
      <c r="CU3" s="425" t="s">
        <v>8</v>
      </c>
      <c r="CV3" s="425" t="s">
        <v>8</v>
      </c>
      <c r="CW3" s="425" t="s">
        <v>8</v>
      </c>
      <c r="CX3" s="425" t="s">
        <v>8</v>
      </c>
      <c r="CY3" s="425" t="s">
        <v>8</v>
      </c>
      <c r="CZ3" s="425" t="s">
        <v>8</v>
      </c>
      <c r="DA3" s="425" t="s">
        <v>8</v>
      </c>
      <c r="DB3" s="425" t="s">
        <v>8</v>
      </c>
      <c r="DC3" s="425" t="s">
        <v>8</v>
      </c>
      <c r="DD3" s="425" t="s">
        <v>8</v>
      </c>
      <c r="DE3" s="425" t="s">
        <v>8</v>
      </c>
      <c r="DF3" s="425" t="s">
        <v>8</v>
      </c>
      <c r="DG3" s="425" t="s">
        <v>8</v>
      </c>
      <c r="DH3" s="425" t="s">
        <v>8</v>
      </c>
      <c r="DI3" s="425" t="s">
        <v>8</v>
      </c>
      <c r="DJ3" s="425" t="s">
        <v>8</v>
      </c>
      <c r="DK3" s="425" t="s">
        <v>8</v>
      </c>
      <c r="DL3" s="425" t="s">
        <v>8</v>
      </c>
      <c r="DM3" s="425" t="s">
        <v>8</v>
      </c>
      <c r="DN3" s="425" t="s">
        <v>8</v>
      </c>
      <c r="DO3" s="425" t="s">
        <v>8</v>
      </c>
      <c r="DP3" s="425" t="s">
        <v>8</v>
      </c>
      <c r="DQ3" s="425" t="s">
        <v>8</v>
      </c>
      <c r="DR3" s="425" t="s">
        <v>8</v>
      </c>
      <c r="DS3" s="425" t="s">
        <v>8</v>
      </c>
      <c r="DT3" s="425" t="s">
        <v>8</v>
      </c>
      <c r="DU3" s="425" t="s">
        <v>8</v>
      </c>
      <c r="DV3" s="425" t="s">
        <v>8</v>
      </c>
      <c r="DW3" s="425" t="s">
        <v>8</v>
      </c>
      <c r="DX3" s="425" t="s">
        <v>8</v>
      </c>
      <c r="DY3" s="425" t="s">
        <v>8</v>
      </c>
      <c r="DZ3" s="425" t="s">
        <v>8</v>
      </c>
      <c r="EA3" s="425" t="s">
        <v>8</v>
      </c>
      <c r="EB3" s="425" t="s">
        <v>8</v>
      </c>
      <c r="EC3" s="425" t="s">
        <v>8</v>
      </c>
      <c r="ED3" s="425" t="s">
        <v>8</v>
      </c>
      <c r="EE3" s="425" t="s">
        <v>8</v>
      </c>
      <c r="EF3" s="425" t="s">
        <v>8</v>
      </c>
      <c r="EG3" s="425" t="s">
        <v>8</v>
      </c>
      <c r="EH3" s="425" t="s">
        <v>8</v>
      </c>
      <c r="EI3" s="425" t="s">
        <v>8</v>
      </c>
      <c r="EJ3" s="425" t="s">
        <v>8</v>
      </c>
      <c r="EK3" s="425" t="s">
        <v>8</v>
      </c>
      <c r="EL3" s="425" t="s">
        <v>8</v>
      </c>
      <c r="EM3" s="425" t="s">
        <v>8</v>
      </c>
      <c r="EN3" s="425" t="s">
        <v>8</v>
      </c>
      <c r="EO3" s="425" t="s">
        <v>8</v>
      </c>
      <c r="EP3" s="425" t="s">
        <v>8</v>
      </c>
      <c r="EQ3" s="425" t="s">
        <v>8</v>
      </c>
      <c r="ER3" s="425" t="s">
        <v>8</v>
      </c>
      <c r="ES3" s="425" t="s">
        <v>8</v>
      </c>
      <c r="ET3" s="425" t="s">
        <v>8</v>
      </c>
      <c r="EU3" s="425" t="s">
        <v>8</v>
      </c>
      <c r="EV3" s="425" t="s">
        <v>8</v>
      </c>
      <c r="EW3" s="425" t="s">
        <v>8</v>
      </c>
      <c r="EX3" s="425" t="s">
        <v>8</v>
      </c>
      <c r="EY3" s="425" t="s">
        <v>8</v>
      </c>
      <c r="EZ3" s="425" t="s">
        <v>8</v>
      </c>
      <c r="FA3" s="425" t="s">
        <v>8</v>
      </c>
      <c r="FB3" s="425" t="s">
        <v>8</v>
      </c>
      <c r="FC3" s="425" t="s">
        <v>8</v>
      </c>
      <c r="FD3" s="425" t="s">
        <v>8</v>
      </c>
      <c r="FE3" s="425" t="s">
        <v>8</v>
      </c>
      <c r="FF3" s="425" t="s">
        <v>8</v>
      </c>
      <c r="FG3" s="425" t="s">
        <v>8</v>
      </c>
      <c r="FH3" s="425" t="s">
        <v>8</v>
      </c>
      <c r="FI3" s="425" t="s">
        <v>8</v>
      </c>
      <c r="FJ3" s="425" t="s">
        <v>8</v>
      </c>
      <c r="FK3" s="425" t="s">
        <v>8</v>
      </c>
      <c r="FL3" s="425" t="s">
        <v>8</v>
      </c>
      <c r="FM3" s="425" t="s">
        <v>8</v>
      </c>
      <c r="FN3" s="425" t="s">
        <v>8</v>
      </c>
      <c r="FO3" s="425" t="s">
        <v>8</v>
      </c>
      <c r="FP3" s="425" t="s">
        <v>8</v>
      </c>
      <c r="FQ3" s="425" t="s">
        <v>8</v>
      </c>
      <c r="FR3" s="425" t="s">
        <v>8</v>
      </c>
      <c r="FS3" s="425" t="s">
        <v>8</v>
      </c>
      <c r="FT3" s="425" t="s">
        <v>8</v>
      </c>
      <c r="FU3" s="425" t="s">
        <v>8</v>
      </c>
      <c r="FV3" s="425" t="s">
        <v>8</v>
      </c>
      <c r="FW3" s="425" t="s">
        <v>8</v>
      </c>
      <c r="FX3" s="425" t="s">
        <v>8</v>
      </c>
      <c r="FY3" s="425" t="s">
        <v>8</v>
      </c>
      <c r="FZ3" s="425" t="s">
        <v>8</v>
      </c>
      <c r="GA3" s="425" t="s">
        <v>8</v>
      </c>
      <c r="GB3" s="425" t="s">
        <v>8</v>
      </c>
      <c r="GC3" s="425" t="s">
        <v>8</v>
      </c>
      <c r="GD3" s="425" t="s">
        <v>8</v>
      </c>
      <c r="GE3" s="425" t="s">
        <v>8</v>
      </c>
      <c r="GF3" s="425" t="s">
        <v>8</v>
      </c>
      <c r="GG3" s="425" t="s">
        <v>8</v>
      </c>
      <c r="GH3" s="425" t="s">
        <v>8</v>
      </c>
      <c r="GI3" s="425" t="s">
        <v>8</v>
      </c>
      <c r="GJ3" s="425" t="s">
        <v>8</v>
      </c>
      <c r="GK3" s="425" t="s">
        <v>8</v>
      </c>
      <c r="GL3" s="425" t="s">
        <v>8</v>
      </c>
      <c r="GM3" s="425" t="s">
        <v>8</v>
      </c>
      <c r="GN3" s="425" t="s">
        <v>8</v>
      </c>
      <c r="GO3" s="425" t="s">
        <v>8</v>
      </c>
      <c r="GP3" s="425" t="s">
        <v>8</v>
      </c>
      <c r="GQ3" s="425" t="s">
        <v>8</v>
      </c>
      <c r="GR3" s="425" t="s">
        <v>8</v>
      </c>
      <c r="GS3" s="425" t="s">
        <v>8</v>
      </c>
      <c r="GT3" s="425" t="s">
        <v>8</v>
      </c>
      <c r="GU3" s="425" t="s">
        <v>8</v>
      </c>
      <c r="GV3" s="425" t="s">
        <v>8</v>
      </c>
      <c r="GW3" s="425" t="s">
        <v>8</v>
      </c>
      <c r="GX3" s="425" t="s">
        <v>8</v>
      </c>
      <c r="GY3" s="425" t="s">
        <v>8</v>
      </c>
      <c r="GZ3" s="425" t="s">
        <v>8</v>
      </c>
      <c r="HA3" s="425" t="s">
        <v>8</v>
      </c>
      <c r="HB3" s="425" t="s">
        <v>8</v>
      </c>
      <c r="HC3" s="425" t="s">
        <v>8</v>
      </c>
      <c r="HD3" s="425" t="s">
        <v>8</v>
      </c>
      <c r="HE3" s="425" t="s">
        <v>8</v>
      </c>
      <c r="HF3" s="425" t="s">
        <v>8</v>
      </c>
      <c r="HG3" s="425" t="s">
        <v>8</v>
      </c>
      <c r="HH3" s="425" t="s">
        <v>8</v>
      </c>
      <c r="HI3" s="425" t="s">
        <v>8</v>
      </c>
      <c r="HJ3" s="425" t="s">
        <v>8</v>
      </c>
      <c r="HK3" s="425" t="s">
        <v>8</v>
      </c>
      <c r="HL3" s="425" t="s">
        <v>8</v>
      </c>
      <c r="HM3" s="425" t="s">
        <v>8</v>
      </c>
      <c r="HN3" s="425" t="s">
        <v>8</v>
      </c>
      <c r="HO3" s="425" t="s">
        <v>8</v>
      </c>
      <c r="HP3" s="425" t="s">
        <v>8</v>
      </c>
      <c r="HQ3" s="425" t="s">
        <v>8</v>
      </c>
      <c r="HR3" s="425" t="s">
        <v>8</v>
      </c>
      <c r="HS3" s="425" t="s">
        <v>8</v>
      </c>
      <c r="HT3" s="425" t="s">
        <v>8</v>
      </c>
      <c r="HU3" s="425" t="s">
        <v>8</v>
      </c>
      <c r="HV3" s="425" t="s">
        <v>8</v>
      </c>
      <c r="HW3" s="425" t="s">
        <v>8</v>
      </c>
      <c r="HX3" s="425" t="s">
        <v>8</v>
      </c>
      <c r="HY3" s="425" t="s">
        <v>8</v>
      </c>
      <c r="HZ3" s="425" t="s">
        <v>8</v>
      </c>
      <c r="IA3" s="425" t="s">
        <v>8</v>
      </c>
      <c r="IB3" s="425" t="s">
        <v>8</v>
      </c>
      <c r="IC3" s="425" t="s">
        <v>8</v>
      </c>
      <c r="ID3" s="425" t="s">
        <v>8</v>
      </c>
      <c r="IE3" s="425" t="s">
        <v>8</v>
      </c>
      <c r="IF3" s="425" t="s">
        <v>8</v>
      </c>
      <c r="IG3" s="425" t="s">
        <v>8</v>
      </c>
      <c r="IH3" s="425" t="s">
        <v>8</v>
      </c>
      <c r="II3" s="425" t="s">
        <v>8</v>
      </c>
      <c r="IJ3" s="425" t="s">
        <v>8</v>
      </c>
      <c r="IK3" s="425" t="s">
        <v>8</v>
      </c>
      <c r="IL3" s="425" t="s">
        <v>8</v>
      </c>
      <c r="IM3" s="425" t="s">
        <v>8</v>
      </c>
      <c r="IN3" s="425" t="s">
        <v>8</v>
      </c>
      <c r="IO3" s="425" t="s">
        <v>8</v>
      </c>
      <c r="IP3" s="425" t="s">
        <v>8</v>
      </c>
      <c r="IQ3" s="425" t="s">
        <v>8</v>
      </c>
      <c r="IR3" s="425" t="s">
        <v>8</v>
      </c>
      <c r="IS3" s="425" t="s">
        <v>8</v>
      </c>
      <c r="IT3" s="425" t="s">
        <v>8</v>
      </c>
      <c r="IU3" s="425" t="s">
        <v>8</v>
      </c>
      <c r="IV3" s="425" t="s">
        <v>8</v>
      </c>
    </row>
    <row r="4" spans="1:256" ht="15.75" x14ac:dyDescent="0.25">
      <c r="A4" s="278" t="s">
        <v>571</v>
      </c>
    </row>
    <row r="5" spans="1:256" ht="55.5" customHeight="1" x14ac:dyDescent="0.25">
      <c r="A5" s="368" t="s">
        <v>572</v>
      </c>
    </row>
    <row r="6" spans="1:256" ht="32.25" customHeight="1" x14ac:dyDescent="0.25">
      <c r="A6" s="274" t="s">
        <v>573</v>
      </c>
    </row>
    <row r="7" spans="1:256" ht="26.25" customHeight="1" x14ac:dyDescent="0.25">
      <c r="A7" s="273" t="s">
        <v>574</v>
      </c>
    </row>
    <row r="8" spans="1:256" ht="15.75" x14ac:dyDescent="0.25">
      <c r="A8" s="273"/>
    </row>
    <row r="9" spans="1:256" ht="15.75" x14ac:dyDescent="0.25">
      <c r="A9" s="273" t="s">
        <v>575</v>
      </c>
    </row>
    <row r="10" spans="1:256" ht="15.75" x14ac:dyDescent="0.25">
      <c r="A10" s="275"/>
    </row>
    <row r="11" spans="1:256" ht="15.75" x14ac:dyDescent="0.25">
      <c r="A11" s="276" t="s">
        <v>576</v>
      </c>
    </row>
    <row r="12" spans="1:256" ht="15.75" x14ac:dyDescent="0.25">
      <c r="A12" s="273" t="s">
        <v>577</v>
      </c>
    </row>
    <row r="13" spans="1:256" ht="15.75" x14ac:dyDescent="0.25">
      <c r="A13" s="273" t="s">
        <v>578</v>
      </c>
    </row>
    <row r="14" spans="1:256" ht="15.75" x14ac:dyDescent="0.25">
      <c r="A14" s="273" t="s">
        <v>579</v>
      </c>
    </row>
    <row r="15" spans="1:256" ht="15.75" x14ac:dyDescent="0.25">
      <c r="A15" s="273" t="s">
        <v>580</v>
      </c>
    </row>
    <row r="16" spans="1:256" ht="15.75" x14ac:dyDescent="0.25">
      <c r="A16" s="273" t="s">
        <v>581</v>
      </c>
    </row>
    <row r="17" spans="1:1" ht="15.75" x14ac:dyDescent="0.25">
      <c r="A17" s="273" t="s">
        <v>582</v>
      </c>
    </row>
    <row r="18" spans="1:1" ht="15.75" x14ac:dyDescent="0.25">
      <c r="A18" s="273" t="s">
        <v>583</v>
      </c>
    </row>
    <row r="19" spans="1:1" ht="15.75" x14ac:dyDescent="0.25">
      <c r="A19" s="273" t="s">
        <v>584</v>
      </c>
    </row>
    <row r="20" spans="1:1" ht="15.75" x14ac:dyDescent="0.25">
      <c r="A20" s="275"/>
    </row>
    <row r="21" spans="1:1" ht="15.75" x14ac:dyDescent="0.25">
      <c r="A21" s="276" t="s">
        <v>585</v>
      </c>
    </row>
    <row r="22" spans="1:1" ht="15.75" x14ac:dyDescent="0.25">
      <c r="A22" s="273" t="s">
        <v>586</v>
      </c>
    </row>
    <row r="23" spans="1:1" ht="15.75" x14ac:dyDescent="0.25">
      <c r="A23" s="273" t="s">
        <v>587</v>
      </c>
    </row>
    <row r="24" spans="1:1" ht="15.75" x14ac:dyDescent="0.25">
      <c r="A24" s="273" t="s">
        <v>588</v>
      </c>
    </row>
    <row r="25" spans="1:1" ht="15.75" x14ac:dyDescent="0.25">
      <c r="A25" s="273"/>
    </row>
    <row r="26" spans="1:1" ht="15.75" x14ac:dyDescent="0.25">
      <c r="A26" s="273"/>
    </row>
    <row r="27" spans="1:1" ht="16.5" thickBot="1" x14ac:dyDescent="0.3">
      <c r="A27" s="277" t="s">
        <v>589</v>
      </c>
    </row>
    <row r="28" spans="1:1" ht="16.5" thickBot="1" x14ac:dyDescent="0.3">
      <c r="A28" s="527"/>
    </row>
    <row r="29" spans="1:1" ht="15.75" x14ac:dyDescent="0.25">
      <c r="A29" s="551" t="s">
        <v>590</v>
      </c>
    </row>
    <row r="30" spans="1:1" ht="49.5" customHeight="1" thickBot="1" x14ac:dyDescent="0.3">
      <c r="A30" s="528" t="s">
        <v>591</v>
      </c>
    </row>
    <row r="31" spans="1:1" ht="15.75" x14ac:dyDescent="0.25">
      <c r="A31" s="531" t="s">
        <v>592</v>
      </c>
    </row>
    <row r="32" spans="1:1" ht="15.75" x14ac:dyDescent="0.25">
      <c r="A32" s="255" t="s">
        <v>593</v>
      </c>
    </row>
    <row r="33" spans="1:1" ht="47.25" x14ac:dyDescent="0.25">
      <c r="A33" s="255" t="s">
        <v>594</v>
      </c>
    </row>
    <row r="34" spans="1:1" ht="15.75" x14ac:dyDescent="0.25">
      <c r="A34" s="255" t="s">
        <v>595</v>
      </c>
    </row>
    <row r="35" spans="1:1" ht="31.5" x14ac:dyDescent="0.25">
      <c r="A35" s="255" t="s">
        <v>596</v>
      </c>
    </row>
    <row r="36" spans="1:1" ht="47.25" x14ac:dyDescent="0.25">
      <c r="A36" s="255" t="s">
        <v>597</v>
      </c>
    </row>
    <row r="37" spans="1:1" ht="15.75" x14ac:dyDescent="0.25">
      <c r="A37" s="255" t="s">
        <v>598</v>
      </c>
    </row>
    <row r="38" spans="1:1" ht="15.75" x14ac:dyDescent="0.25">
      <c r="A38" s="255" t="s">
        <v>599</v>
      </c>
    </row>
    <row r="39" spans="1:1" ht="15.75" x14ac:dyDescent="0.25">
      <c r="A39" s="255" t="s">
        <v>600</v>
      </c>
    </row>
    <row r="40" spans="1:1" ht="15.75" x14ac:dyDescent="0.25">
      <c r="A40" s="255" t="s">
        <v>601</v>
      </c>
    </row>
    <row r="41" spans="1:1" ht="15.75" x14ac:dyDescent="0.25">
      <c r="A41" s="529" t="s">
        <v>602</v>
      </c>
    </row>
    <row r="42" spans="1:1" ht="15.75" x14ac:dyDescent="0.25">
      <c r="A42" s="529" t="s">
        <v>603</v>
      </c>
    </row>
    <row r="43" spans="1:1" ht="15.75" x14ac:dyDescent="0.25">
      <c r="A43" s="529" t="s">
        <v>604</v>
      </c>
    </row>
    <row r="44" spans="1:1" ht="15.75" x14ac:dyDescent="0.25">
      <c r="A44" s="529" t="s">
        <v>605</v>
      </c>
    </row>
    <row r="45" spans="1:1" ht="16.5" thickBot="1" x14ac:dyDescent="0.3">
      <c r="A45" s="530" t="s">
        <v>606</v>
      </c>
    </row>
    <row r="46" spans="1:1" ht="16.5" thickBot="1" x14ac:dyDescent="0.3">
      <c r="A46" s="269"/>
    </row>
    <row r="47" spans="1:1" ht="15.75" x14ac:dyDescent="0.25">
      <c r="A47" s="532" t="s">
        <v>607</v>
      </c>
    </row>
    <row r="48" spans="1:1" ht="15.75" x14ac:dyDescent="0.25">
      <c r="A48" s="258"/>
    </row>
    <row r="49" spans="1:1" ht="15.75" x14ac:dyDescent="0.25">
      <c r="A49" s="258" t="s">
        <v>593</v>
      </c>
    </row>
    <row r="50" spans="1:1" ht="31.5" x14ac:dyDescent="0.25">
      <c r="A50" s="258" t="s">
        <v>608</v>
      </c>
    </row>
    <row r="51" spans="1:1" ht="15.75" x14ac:dyDescent="0.25">
      <c r="A51" s="258"/>
    </row>
    <row r="52" spans="1:1" ht="47.25" x14ac:dyDescent="0.25">
      <c r="A52" s="258" t="s">
        <v>609</v>
      </c>
    </row>
    <row r="53" spans="1:1" ht="15.75" x14ac:dyDescent="0.25">
      <c r="A53" s="258" t="s">
        <v>610</v>
      </c>
    </row>
    <row r="54" spans="1:1" ht="15.75" x14ac:dyDescent="0.25">
      <c r="A54" s="533" t="s">
        <v>611</v>
      </c>
    </row>
    <row r="55" spans="1:1" ht="15.75" x14ac:dyDescent="0.25">
      <c r="A55" s="533" t="s">
        <v>612</v>
      </c>
    </row>
    <row r="56" spans="1:1" ht="15.75" x14ac:dyDescent="0.25">
      <c r="A56" s="533" t="s">
        <v>613</v>
      </c>
    </row>
    <row r="57" spans="1:1" ht="15.75" x14ac:dyDescent="0.25">
      <c r="A57" s="533" t="s">
        <v>614</v>
      </c>
    </row>
    <row r="58" spans="1:1" ht="16.5" thickBot="1" x14ac:dyDescent="0.3">
      <c r="A58" s="534" t="s">
        <v>615</v>
      </c>
    </row>
    <row r="59" spans="1:1" ht="16.5" thickBot="1" x14ac:dyDescent="0.3">
      <c r="A59" s="269"/>
    </row>
    <row r="60" spans="1:1" ht="15.75" x14ac:dyDescent="0.25">
      <c r="A60" s="535" t="s">
        <v>616</v>
      </c>
    </row>
    <row r="61" spans="1:1" ht="15.75" x14ac:dyDescent="0.25">
      <c r="A61" s="260" t="s">
        <v>617</v>
      </c>
    </row>
    <row r="62" spans="1:1" ht="15.75" x14ac:dyDescent="0.25">
      <c r="A62" s="260"/>
    </row>
    <row r="63" spans="1:1" ht="31.5" x14ac:dyDescent="0.25">
      <c r="A63" s="260" t="s">
        <v>618</v>
      </c>
    </row>
    <row r="64" spans="1:1" ht="31.5" x14ac:dyDescent="0.25">
      <c r="A64" s="260" t="s">
        <v>619</v>
      </c>
    </row>
    <row r="65" spans="1:1" ht="15.75" x14ac:dyDescent="0.25">
      <c r="A65" s="260" t="s">
        <v>620</v>
      </c>
    </row>
    <row r="66" spans="1:1" ht="15.75" x14ac:dyDescent="0.25">
      <c r="A66" s="260" t="s">
        <v>621</v>
      </c>
    </row>
    <row r="67" spans="1:1" ht="15.75" x14ac:dyDescent="0.25">
      <c r="A67" s="260" t="s">
        <v>622</v>
      </c>
    </row>
    <row r="68" spans="1:1" ht="15.75" x14ac:dyDescent="0.25">
      <c r="A68" s="260" t="s">
        <v>623</v>
      </c>
    </row>
    <row r="69" spans="1:1" ht="15.75" x14ac:dyDescent="0.25">
      <c r="A69" s="260" t="s">
        <v>624</v>
      </c>
    </row>
    <row r="70" spans="1:1" ht="15.75" x14ac:dyDescent="0.25">
      <c r="A70" s="536" t="s">
        <v>625</v>
      </c>
    </row>
    <row r="71" spans="1:1" ht="15.75" x14ac:dyDescent="0.25">
      <c r="A71" s="536" t="s">
        <v>626</v>
      </c>
    </row>
    <row r="72" spans="1:1" ht="15.75" x14ac:dyDescent="0.25">
      <c r="A72" s="536" t="s">
        <v>627</v>
      </c>
    </row>
    <row r="73" spans="1:1" ht="31.5" x14ac:dyDescent="0.25">
      <c r="A73" s="536" t="s">
        <v>628</v>
      </c>
    </row>
    <row r="74" spans="1:1" ht="32.25" thickBot="1" x14ac:dyDescent="0.3">
      <c r="A74" s="459" t="s">
        <v>629</v>
      </c>
    </row>
    <row r="75" spans="1:1" ht="16.5" thickBot="1" x14ac:dyDescent="0.3">
      <c r="A75" s="269"/>
    </row>
    <row r="76" spans="1:1" ht="15.75" x14ac:dyDescent="0.25">
      <c r="A76" s="539" t="s">
        <v>630</v>
      </c>
    </row>
    <row r="77" spans="1:1" ht="15.75" x14ac:dyDescent="0.25">
      <c r="A77" s="257" t="s">
        <v>631</v>
      </c>
    </row>
    <row r="78" spans="1:1" ht="15.75" x14ac:dyDescent="0.25">
      <c r="A78" s="257"/>
    </row>
    <row r="79" spans="1:1" ht="15.75" x14ac:dyDescent="0.25">
      <c r="A79" s="257" t="s">
        <v>632</v>
      </c>
    </row>
    <row r="80" spans="1:1" ht="31.5" customHeight="1" x14ac:dyDescent="0.25">
      <c r="A80" s="257" t="s">
        <v>633</v>
      </c>
    </row>
    <row r="81" spans="1:1" ht="30.75" customHeight="1" x14ac:dyDescent="0.25">
      <c r="A81" s="257" t="s">
        <v>634</v>
      </c>
    </row>
    <row r="82" spans="1:1" ht="15.75" x14ac:dyDescent="0.25">
      <c r="A82" s="257" t="s">
        <v>635</v>
      </c>
    </row>
    <row r="83" spans="1:1" ht="15.75" x14ac:dyDescent="0.25">
      <c r="A83" s="257" t="s">
        <v>636</v>
      </c>
    </row>
    <row r="84" spans="1:1" ht="47.25" x14ac:dyDescent="0.25">
      <c r="A84" s="257" t="s">
        <v>637</v>
      </c>
    </row>
    <row r="85" spans="1:1" ht="31.5" x14ac:dyDescent="0.25">
      <c r="A85" s="257" t="s">
        <v>638</v>
      </c>
    </row>
    <row r="86" spans="1:1" ht="31.5" x14ac:dyDescent="0.25">
      <c r="A86" s="257" t="s">
        <v>639</v>
      </c>
    </row>
    <row r="87" spans="1:1" ht="31.5" x14ac:dyDescent="0.25">
      <c r="A87" s="257" t="s">
        <v>640</v>
      </c>
    </row>
    <row r="88" spans="1:1" ht="15.75" x14ac:dyDescent="0.25">
      <c r="A88" s="537" t="s">
        <v>641</v>
      </c>
    </row>
    <row r="89" spans="1:1" ht="15.75" x14ac:dyDescent="0.25">
      <c r="A89" s="537" t="s">
        <v>642</v>
      </c>
    </row>
    <row r="90" spans="1:1" ht="15.75" x14ac:dyDescent="0.25">
      <c r="A90" s="537" t="s">
        <v>643</v>
      </c>
    </row>
    <row r="91" spans="1:1" ht="16.5" thickBot="1" x14ac:dyDescent="0.3">
      <c r="A91" s="538" t="s">
        <v>644</v>
      </c>
    </row>
    <row r="92" spans="1:1" ht="16.5" thickBot="1" x14ac:dyDescent="0.3">
      <c r="A92" s="271"/>
    </row>
    <row r="93" spans="1:1" s="272" customFormat="1" ht="15.75" x14ac:dyDescent="0.25">
      <c r="A93" s="542" t="s">
        <v>645</v>
      </c>
    </row>
    <row r="94" spans="1:1" s="272" customFormat="1" ht="15.75" x14ac:dyDescent="0.25">
      <c r="A94" s="259" t="s">
        <v>646</v>
      </c>
    </row>
    <row r="95" spans="1:1" s="272" customFormat="1" ht="15.75" x14ac:dyDescent="0.25">
      <c r="A95" s="259"/>
    </row>
    <row r="96" spans="1:1" s="272" customFormat="1" ht="31.5" x14ac:dyDescent="0.25">
      <c r="A96" s="259" t="s">
        <v>647</v>
      </c>
    </row>
    <row r="97" spans="1:1" s="272" customFormat="1" ht="15.75" x14ac:dyDescent="0.25">
      <c r="A97" s="259"/>
    </row>
    <row r="98" spans="1:1" s="272" customFormat="1" ht="31.5" x14ac:dyDescent="0.25">
      <c r="A98" s="259" t="s">
        <v>648</v>
      </c>
    </row>
    <row r="99" spans="1:1" s="272" customFormat="1" ht="15.75" x14ac:dyDescent="0.25">
      <c r="A99" s="259"/>
    </row>
    <row r="100" spans="1:1" s="272" customFormat="1" ht="47.25" x14ac:dyDescent="0.25">
      <c r="A100" s="259" t="s">
        <v>649</v>
      </c>
    </row>
    <row r="101" spans="1:1" s="272" customFormat="1" ht="15.75" x14ac:dyDescent="0.25">
      <c r="A101" s="259"/>
    </row>
    <row r="102" spans="1:1" s="272" customFormat="1" ht="15.75" x14ac:dyDescent="0.25">
      <c r="A102" s="259" t="s">
        <v>650</v>
      </c>
    </row>
    <row r="103" spans="1:1" s="272" customFormat="1" ht="15.75" x14ac:dyDescent="0.25">
      <c r="A103" s="259"/>
    </row>
    <row r="104" spans="1:1" s="272" customFormat="1" ht="47.25" x14ac:dyDescent="0.25">
      <c r="A104" s="259" t="s">
        <v>651</v>
      </c>
    </row>
    <row r="105" spans="1:1" s="272" customFormat="1" ht="15.75" x14ac:dyDescent="0.25">
      <c r="A105" s="540" t="s">
        <v>652</v>
      </c>
    </row>
    <row r="106" spans="1:1" s="272" customFormat="1" ht="15.75" x14ac:dyDescent="0.25">
      <c r="A106" s="540" t="s">
        <v>653</v>
      </c>
    </row>
    <row r="107" spans="1:1" s="272" customFormat="1" ht="15.75" x14ac:dyDescent="0.25">
      <c r="A107" s="540" t="s">
        <v>654</v>
      </c>
    </row>
    <row r="108" spans="1:1" s="272" customFormat="1" ht="16.5" thickBot="1" x14ac:dyDescent="0.3">
      <c r="A108" s="541" t="s">
        <v>655</v>
      </c>
    </row>
    <row r="109" spans="1:1" s="272" customFormat="1" ht="16.5" thickBot="1" x14ac:dyDescent="0.3">
      <c r="A109" s="605"/>
    </row>
    <row r="110" spans="1:1" s="272" customFormat="1" ht="15.75" x14ac:dyDescent="0.25">
      <c r="A110" s="535" t="s">
        <v>656</v>
      </c>
    </row>
    <row r="111" spans="1:1" s="272" customFormat="1" ht="15.75" x14ac:dyDescent="0.25">
      <c r="A111" s="260"/>
    </row>
    <row r="112" spans="1:1" s="272" customFormat="1" ht="47.25" x14ac:dyDescent="0.25">
      <c r="A112" s="260" t="s">
        <v>657</v>
      </c>
    </row>
    <row r="113" spans="1:1" s="272" customFormat="1" ht="15.75" x14ac:dyDescent="0.25">
      <c r="A113" s="260"/>
    </row>
    <row r="114" spans="1:1" s="272" customFormat="1" ht="31.5" x14ac:dyDescent="0.25">
      <c r="A114" s="260" t="s">
        <v>658</v>
      </c>
    </row>
    <row r="115" spans="1:1" s="272" customFormat="1" ht="16.5" thickBot="1" x14ac:dyDescent="0.3">
      <c r="A115" s="459"/>
    </row>
    <row r="116" spans="1:1" ht="16.5" thickBot="1" x14ac:dyDescent="0.3">
      <c r="A116" s="269"/>
    </row>
    <row r="117" spans="1:1" ht="15.75" x14ac:dyDescent="0.25">
      <c r="A117" s="543" t="s">
        <v>659</v>
      </c>
    </row>
    <row r="118" spans="1:1" ht="15.75" x14ac:dyDescent="0.25">
      <c r="A118" s="256" t="s">
        <v>660</v>
      </c>
    </row>
    <row r="119" spans="1:1" ht="15.75" x14ac:dyDescent="0.25">
      <c r="A119" s="256"/>
    </row>
    <row r="120" spans="1:1" ht="36" customHeight="1" x14ac:dyDescent="0.25">
      <c r="A120" s="256" t="s">
        <v>661</v>
      </c>
    </row>
    <row r="121" spans="1:1" ht="13.5" customHeight="1" x14ac:dyDescent="0.25">
      <c r="A121" s="256"/>
    </row>
    <row r="122" spans="1:1" ht="50.25" customHeight="1" x14ac:dyDescent="0.25">
      <c r="A122" s="256" t="s">
        <v>662</v>
      </c>
    </row>
    <row r="123" spans="1:1" ht="15.75" x14ac:dyDescent="0.25">
      <c r="A123" s="256"/>
    </row>
    <row r="124" spans="1:1" ht="15.75" x14ac:dyDescent="0.25">
      <c r="A124" s="256" t="s">
        <v>663</v>
      </c>
    </row>
    <row r="125" spans="1:1" ht="15.75" x14ac:dyDescent="0.25">
      <c r="A125" s="544"/>
    </row>
    <row r="126" spans="1:1" ht="16.5" thickBot="1" x14ac:dyDescent="0.3">
      <c r="A126" s="279" t="s">
        <v>664</v>
      </c>
    </row>
  </sheetData>
  <sheetProtection algorithmName="SHA-512" hashValue="ygCgS5YQqhHINzMTHaYh/47Bm0aNrGmuHNYAVxlMBwcKiYaPMj0gvCNI4QshSBJgWLfgEj2cIyIHif2CnneBSg==" saltValue="1z8CPFwECwmvImpkgTBqzw==" spinCount="100000" sheet="1"/>
  <hyperlinks>
    <hyperlink ref="A31" location="'Simplified Nutrient Assessment'!B7" display="Fruit " xr:uid="{00000000-0004-0000-0E00-000001000000}"/>
    <hyperlink ref="A47" location="'Simplified Nutrient Assessment'!B15" display="Milk " xr:uid="{00000000-0004-0000-0E00-000002000000}"/>
    <hyperlink ref="A60" location="'Simplified Nutrient Assessment'!A23" display="Vegetable Subgroups " xr:uid="{00000000-0004-0000-0E00-000003000000}"/>
    <hyperlink ref="A76" location="'Simplified Nutrient Assessment'!N3" display="Main Dish Simplified Nutrient Data Entry" xr:uid="{00000000-0004-0000-0E00-000004000000}"/>
    <hyperlink ref="A93" location="'Simplified Nutrient Assessment'!X3" display="Other Items Nutrient Assessment" xr:uid="{00000000-0004-0000-0E00-000005000000}"/>
    <hyperlink ref="A29" location="'Simplified Nutrient Assessment'!B3" display="Fruit, Milk, and Vegetable Subgroup Simplified Nutrient Assessment" xr:uid="{00000000-0004-0000-0E00-000006000000}"/>
    <hyperlink ref="A110" location="'Simplified Nutrient Assessment'!A74" display="Sodium Portion of Simplified Nutrient Assessment" xr:uid="{00000000-0004-0000-0E00-000007000000}"/>
    <hyperlink ref="A117" location="'Simplified Nutrient Assessment'!P58" display="Simplified Nutrient Assessment (results)" xr:uid="{00000000-0004-0000-0E00-000008000000}"/>
  </hyperlinks>
  <pageMargins left="0.7" right="0.7" top="0.90416666666666667" bottom="0.75" header="0.3" footer="0.3"/>
  <pageSetup scale="70" orientation="portrait" r:id="rId1"/>
  <headerFooter>
    <oddHeader>&amp;L&amp;G</oddHeader>
    <oddFooter>Page &amp;P</oddFooter>
  </headerFooter>
  <rowBreaks count="2" manualBreakCount="2">
    <brk id="45" max="16383" man="1"/>
    <brk id="91" max="16383" man="1"/>
  </rowBreaks>
  <drawing r:id="rId2"/>
  <legacyDrawingHF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V105"/>
  <sheetViews>
    <sheetView zoomScale="75" zoomScaleNormal="75" workbookViewId="0">
      <pane ySplit="6" topLeftCell="A7" activePane="bottomLeft" state="frozen"/>
      <selection activeCell="A84" sqref="A84"/>
      <selection pane="bottomLeft" activeCell="N8" sqref="N8"/>
    </sheetView>
  </sheetViews>
  <sheetFormatPr defaultRowHeight="15" x14ac:dyDescent="0.25"/>
  <cols>
    <col min="1" max="1" width="13.42578125" customWidth="1"/>
    <col min="2" max="5" width="20" hidden="1" customWidth="1"/>
    <col min="6" max="6" width="26.42578125" customWidth="1"/>
    <col min="7" max="7" width="23.42578125" customWidth="1"/>
    <col min="8" max="8" width="5.42578125" hidden="1" customWidth="1"/>
    <col min="9" max="9" width="14.140625" hidden="1" customWidth="1"/>
    <col min="10" max="10" width="26.42578125" customWidth="1"/>
    <col min="11" max="11" width="9" hidden="1" customWidth="1"/>
    <col min="12" max="12" width="5.570312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5703125" hidden="1" customWidth="1"/>
    <col min="23" max="23" width="2.5703125" customWidth="1"/>
    <col min="24" max="24" width="42.140625" customWidth="1"/>
    <col min="25" max="25" width="16.140625" customWidth="1"/>
    <col min="26" max="27" width="13.5703125" customWidth="1"/>
    <col min="28" max="28" width="17.5703125" customWidth="1"/>
    <col min="29" max="30" width="9.140625" hidden="1" customWidth="1"/>
    <col min="31" max="31" width="0" hidden="1" customWidth="1"/>
    <col min="32" max="32" width="2" customWidth="1"/>
    <col min="36" max="36" width="13.5703125" customWidth="1"/>
    <col min="37" max="37" width="9.140625" hidden="1" customWidth="1"/>
    <col min="38" max="38" width="13.42578125" hidden="1" customWidth="1"/>
    <col min="40" max="40" width="5.85546875" customWidth="1"/>
    <col min="41" max="41" width="3.42578125" customWidth="1"/>
    <col min="44" max="44" width="8.140625" customWidth="1"/>
    <col min="45" max="46" width="8.140625" hidden="1" customWidth="1"/>
    <col min="47" max="47" width="8.140625" customWidth="1"/>
    <col min="48" max="48" width="7.140625" customWidth="1"/>
  </cols>
  <sheetData>
    <row r="1" spans="1:48" ht="23.25" customHeight="1" thickBot="1" x14ac:dyDescent="0.3">
      <c r="A1" s="1094" t="s">
        <v>665</v>
      </c>
      <c r="B1" s="1067"/>
      <c r="C1" s="1067"/>
      <c r="D1" s="1067"/>
      <c r="E1" s="1067"/>
      <c r="F1" s="1067"/>
      <c r="G1" s="1067"/>
      <c r="H1" s="1067"/>
      <c r="I1" s="1067"/>
      <c r="J1" s="1067"/>
      <c r="K1" s="1067"/>
      <c r="L1" s="1067"/>
      <c r="M1" s="1067"/>
      <c r="N1" s="1067"/>
      <c r="O1" s="1067"/>
      <c r="P1" s="1067"/>
      <c r="Q1" s="1067"/>
      <c r="R1" s="1067"/>
      <c r="S1" s="1067"/>
      <c r="T1" s="1067"/>
      <c r="U1" s="1067"/>
      <c r="V1" s="1067"/>
      <c r="W1" s="1067"/>
      <c r="X1" s="1067"/>
      <c r="Y1" s="1067"/>
      <c r="Z1" s="1067"/>
      <c r="AA1" s="1067"/>
      <c r="AB1" s="1068"/>
      <c r="AC1" s="444"/>
    </row>
    <row r="2" spans="1:48" ht="54" customHeight="1" thickBot="1" x14ac:dyDescent="0.3">
      <c r="A2" s="1095" t="s">
        <v>249</v>
      </c>
      <c r="B2" s="1096"/>
      <c r="C2" s="1096"/>
      <c r="D2" s="1096"/>
      <c r="E2" s="1096"/>
      <c r="F2" s="1096"/>
      <c r="G2" s="1096"/>
      <c r="H2" s="1096"/>
      <c r="I2" s="1096"/>
      <c r="J2" s="1096"/>
      <c r="K2" s="1096"/>
      <c r="L2" s="1096"/>
      <c r="M2" s="1096"/>
      <c r="N2" s="1097" t="s">
        <v>666</v>
      </c>
      <c r="O2" s="1097"/>
      <c r="P2" s="1097"/>
      <c r="Q2" s="1097"/>
      <c r="R2" s="645"/>
      <c r="S2" s="382"/>
      <c r="T2" s="382"/>
      <c r="U2" s="382"/>
      <c r="V2" s="382"/>
      <c r="W2" s="382"/>
      <c r="X2" s="1098" t="s">
        <v>667</v>
      </c>
      <c r="Y2" s="1098"/>
      <c r="Z2" s="1097" t="s">
        <v>668</v>
      </c>
      <c r="AA2" s="1097"/>
      <c r="AB2" s="1097"/>
      <c r="AC2" s="1097"/>
    </row>
    <row r="3" spans="1:48" ht="24.75" customHeight="1" thickBot="1" x14ac:dyDescent="0.3">
      <c r="A3" s="1099" t="s">
        <v>669</v>
      </c>
      <c r="B3" s="1100"/>
      <c r="C3" s="1100"/>
      <c r="D3" s="1100"/>
      <c r="E3" s="1100"/>
      <c r="F3" s="1100"/>
      <c r="G3" s="1100"/>
      <c r="H3" s="1100"/>
      <c r="I3" s="1100"/>
      <c r="J3" s="1101"/>
      <c r="K3" s="165"/>
      <c r="L3" s="165"/>
      <c r="N3" s="1099" t="s">
        <v>630</v>
      </c>
      <c r="O3" s="1100"/>
      <c r="P3" s="1100"/>
      <c r="Q3" s="1100"/>
      <c r="R3" s="1100"/>
      <c r="S3" s="1101"/>
      <c r="T3" s="168"/>
      <c r="U3" s="168"/>
      <c r="X3" s="1099" t="s">
        <v>670</v>
      </c>
      <c r="Y3" s="1100"/>
      <c r="Z3" s="1100"/>
      <c r="AA3" s="1100"/>
      <c r="AB3" s="1101"/>
    </row>
    <row r="4" spans="1:48" ht="49.5" customHeight="1" thickBot="1" x14ac:dyDescent="0.3">
      <c r="A4" s="1102" t="s">
        <v>671</v>
      </c>
      <c r="B4" s="1102"/>
      <c r="C4" s="1102"/>
      <c r="D4" s="1102"/>
      <c r="E4" s="1102"/>
      <c r="F4" s="1102"/>
      <c r="G4" s="1102"/>
      <c r="H4" s="1102"/>
      <c r="I4" s="1102"/>
      <c r="J4" s="1102"/>
      <c r="K4" s="570"/>
      <c r="L4" s="570"/>
      <c r="N4" s="1102" t="s">
        <v>672</v>
      </c>
      <c r="O4" s="1102"/>
      <c r="P4" s="1102"/>
      <c r="Q4" s="1102"/>
      <c r="R4" s="1102"/>
      <c r="S4" s="1102"/>
      <c r="T4" s="166"/>
      <c r="U4" s="166"/>
      <c r="X4" s="1102" t="s">
        <v>673</v>
      </c>
      <c r="Y4" s="1102"/>
      <c r="Z4" s="1102"/>
      <c r="AA4" s="1102"/>
      <c r="AB4" s="1102"/>
    </row>
    <row r="5" spans="1:48" ht="12.75" customHeight="1" thickBot="1" x14ac:dyDescent="0.3">
      <c r="A5" s="1103"/>
      <c r="B5" s="1103"/>
      <c r="C5" s="1103"/>
      <c r="D5" s="1103"/>
      <c r="E5" s="1103"/>
      <c r="F5" s="1103"/>
      <c r="G5" s="1103"/>
      <c r="H5" s="1103"/>
      <c r="I5" s="1103"/>
      <c r="J5" s="1103"/>
      <c r="K5" s="570"/>
      <c r="L5" s="570"/>
      <c r="N5" s="377" t="s">
        <v>674</v>
      </c>
      <c r="O5" s="378" t="s">
        <v>675</v>
      </c>
      <c r="P5" s="378" t="s">
        <v>676</v>
      </c>
      <c r="Q5" s="378" t="s">
        <v>677</v>
      </c>
      <c r="R5" s="584" t="s">
        <v>678</v>
      </c>
      <c r="S5" s="379" t="s">
        <v>679</v>
      </c>
      <c r="T5" s="166"/>
      <c r="U5" s="166"/>
      <c r="X5" s="380" t="s">
        <v>680</v>
      </c>
      <c r="Y5" s="380" t="s">
        <v>681</v>
      </c>
      <c r="Z5" s="380" t="s">
        <v>682</v>
      </c>
      <c r="AA5" s="381" t="s">
        <v>683</v>
      </c>
      <c r="AB5" s="586" t="s">
        <v>684</v>
      </c>
    </row>
    <row r="6" spans="1:48" ht="52.5" customHeight="1" thickBot="1" x14ac:dyDescent="0.3">
      <c r="A6" s="1104"/>
      <c r="B6" s="1104"/>
      <c r="C6" s="1104"/>
      <c r="D6" s="1104"/>
      <c r="E6" s="1104"/>
      <c r="F6" s="1104"/>
      <c r="G6" s="1104"/>
      <c r="H6" s="1104"/>
      <c r="I6" s="1104"/>
      <c r="J6" s="1104"/>
      <c r="K6" s="570" t="s">
        <v>685</v>
      </c>
      <c r="L6" s="570" t="s">
        <v>686</v>
      </c>
      <c r="N6" s="373" t="s">
        <v>687</v>
      </c>
      <c r="O6" s="374" t="s">
        <v>688</v>
      </c>
      <c r="P6" s="375" t="s">
        <v>689</v>
      </c>
      <c r="Q6" s="375" t="s">
        <v>690</v>
      </c>
      <c r="R6" s="585" t="s">
        <v>691</v>
      </c>
      <c r="S6" s="376" t="s">
        <v>692</v>
      </c>
      <c r="T6" s="169" t="s">
        <v>693</v>
      </c>
      <c r="U6" s="169" t="s">
        <v>694</v>
      </c>
      <c r="V6" s="169" t="s">
        <v>695</v>
      </c>
      <c r="W6" s="587"/>
      <c r="X6" s="373" t="s">
        <v>696</v>
      </c>
      <c r="Y6" s="375" t="s">
        <v>689</v>
      </c>
      <c r="Z6" s="375" t="s">
        <v>690</v>
      </c>
      <c r="AA6" s="585" t="s">
        <v>691</v>
      </c>
      <c r="AB6" s="376" t="s">
        <v>692</v>
      </c>
      <c r="AC6" s="169" t="s">
        <v>693</v>
      </c>
      <c r="AD6" s="169" t="s">
        <v>694</v>
      </c>
      <c r="AE6" s="169" t="s">
        <v>695</v>
      </c>
      <c r="AF6" s="587"/>
      <c r="AG6" s="1105" t="s">
        <v>697</v>
      </c>
      <c r="AH6" s="1106"/>
      <c r="AI6" s="1106"/>
      <c r="AJ6" s="1106"/>
      <c r="AK6" s="1106"/>
      <c r="AL6" s="1106"/>
      <c r="AM6" s="1106"/>
      <c r="AN6" s="1107"/>
      <c r="AP6" s="1108" t="s">
        <v>119</v>
      </c>
      <c r="AQ6" s="1109"/>
      <c r="AR6" s="1109"/>
      <c r="AS6" s="1109"/>
      <c r="AT6" s="1109"/>
      <c r="AU6" s="1109"/>
      <c r="AV6" s="1110"/>
    </row>
    <row r="7" spans="1:48" ht="27.75" customHeight="1" thickBot="1" x14ac:dyDescent="0.3">
      <c r="A7" s="1114" t="s">
        <v>556</v>
      </c>
      <c r="B7" s="1115"/>
      <c r="C7" s="1115"/>
      <c r="D7" s="1115"/>
      <c r="E7" s="1115"/>
      <c r="F7" s="1115"/>
      <c r="G7" s="1115"/>
      <c r="H7" s="1115"/>
      <c r="I7" s="1115"/>
      <c r="J7" s="1116"/>
      <c r="K7" s="570">
        <f>I14*$F$8</f>
        <v>0</v>
      </c>
      <c r="L7" s="570">
        <f>D14*$F$8</f>
        <v>0</v>
      </c>
      <c r="N7" s="342" t="str">
        <f>'All Meals'!C11</f>
        <v>Example: Chicken nuggets w/ roll and honey sauce</v>
      </c>
      <c r="O7" s="342" t="s">
        <v>698</v>
      </c>
      <c r="P7" s="343">
        <v>250</v>
      </c>
      <c r="Q7" s="343">
        <v>4</v>
      </c>
      <c r="R7" s="343">
        <v>150</v>
      </c>
      <c r="S7" s="343">
        <v>100</v>
      </c>
      <c r="X7" s="343" t="s">
        <v>699</v>
      </c>
      <c r="Y7" s="343">
        <v>50</v>
      </c>
      <c r="Z7" s="343">
        <v>1</v>
      </c>
      <c r="AA7" s="343">
        <v>5</v>
      </c>
      <c r="AB7" s="343">
        <v>100</v>
      </c>
      <c r="AG7" s="1117" t="s">
        <v>700</v>
      </c>
      <c r="AH7" s="1118"/>
      <c r="AI7" s="1118"/>
      <c r="AJ7" s="1118"/>
      <c r="AK7" s="1118"/>
      <c r="AL7" s="1118"/>
      <c r="AM7" s="1118"/>
      <c r="AN7" s="1119"/>
      <c r="AP7" s="1111"/>
      <c r="AQ7" s="1112"/>
      <c r="AR7" s="1112"/>
      <c r="AS7" s="1112"/>
      <c r="AT7" s="1112"/>
      <c r="AU7" s="1112"/>
      <c r="AV7" s="1113"/>
    </row>
    <row r="8" spans="1:48" ht="47.25" customHeight="1" x14ac:dyDescent="0.25">
      <c r="A8" s="157" t="s">
        <v>701</v>
      </c>
      <c r="B8" s="161"/>
      <c r="C8" s="161"/>
      <c r="D8" s="161"/>
      <c r="E8" s="161"/>
      <c r="F8" s="588">
        <f>IF(ISERROR(AVERAGE('All Meals'!J12:J62)),0,AVERAGE('All Meals'!J12:J62))</f>
        <v>0</v>
      </c>
      <c r="G8" s="156" t="s">
        <v>702</v>
      </c>
      <c r="H8" s="452"/>
      <c r="I8" s="452"/>
      <c r="J8" s="622">
        <f>'Weekly Report'!G5</f>
        <v>0</v>
      </c>
      <c r="K8" s="570"/>
      <c r="L8" s="570"/>
      <c r="N8" s="571" t="str">
        <f>IF('All Meals'!C13="","",'All Meals'!C13)</f>
        <v/>
      </c>
      <c r="O8" s="572"/>
      <c r="P8" s="573"/>
      <c r="Q8" s="573"/>
      <c r="R8" s="573"/>
      <c r="S8" s="573"/>
      <c r="T8" s="574">
        <f t="shared" ref="T8:T39" si="0">P8*S8</f>
        <v>0</v>
      </c>
      <c r="U8" s="574">
        <f t="shared" ref="U8:U39" si="1">Q8*S8</f>
        <v>0</v>
      </c>
      <c r="V8" s="574">
        <f t="shared" ref="V8:V39" si="2">R8*S8</f>
        <v>0</v>
      </c>
      <c r="W8" s="574"/>
      <c r="X8" s="575"/>
      <c r="Y8" s="575"/>
      <c r="Z8" s="575"/>
      <c r="AA8" s="575"/>
      <c r="AB8" s="575"/>
      <c r="AC8">
        <f t="shared" ref="AC8:AC39" si="3">Y8*AB8</f>
        <v>0</v>
      </c>
      <c r="AD8">
        <f t="shared" ref="AD8:AD39" si="4">Z8*AB8</f>
        <v>0</v>
      </c>
      <c r="AE8">
        <f t="shared" ref="AE8:AE39" si="5">AA8*AB8</f>
        <v>0</v>
      </c>
      <c r="AG8" s="1120" t="s">
        <v>703</v>
      </c>
      <c r="AH8" s="1121"/>
      <c r="AI8" s="1121"/>
      <c r="AJ8" s="1121"/>
      <c r="AK8" s="78">
        <v>1</v>
      </c>
      <c r="AL8" s="78">
        <f>INDEX(SIZES,AK8)</f>
        <v>0</v>
      </c>
      <c r="AM8" s="1122"/>
      <c r="AN8" s="1123"/>
      <c r="AP8" s="925" t="s">
        <v>327</v>
      </c>
      <c r="AQ8" s="926"/>
      <c r="AR8" s="926"/>
      <c r="AS8" s="78">
        <v>1</v>
      </c>
      <c r="AT8" s="78">
        <f>INDEX(SIZES,AS8)</f>
        <v>0</v>
      </c>
      <c r="AU8" s="1124"/>
      <c r="AV8" s="1125"/>
    </row>
    <row r="9" spans="1:48" ht="47.25" customHeight="1" x14ac:dyDescent="0.25">
      <c r="A9" s="1126" t="s">
        <v>704</v>
      </c>
      <c r="B9" s="1127"/>
      <c r="C9" s="1127"/>
      <c r="D9" s="1127"/>
      <c r="E9" s="1127"/>
      <c r="F9" s="1128"/>
      <c r="G9" s="1129" t="s">
        <v>705</v>
      </c>
      <c r="H9" s="1130"/>
      <c r="I9" s="1130"/>
      <c r="J9" s="1131"/>
      <c r="K9" s="570"/>
      <c r="L9" s="570"/>
      <c r="N9" s="571" t="str">
        <f>IF('All Meals'!C14="","",'All Meals'!C14)</f>
        <v/>
      </c>
      <c r="O9" s="572"/>
      <c r="P9" s="573"/>
      <c r="Q9" s="573"/>
      <c r="R9" s="573"/>
      <c r="S9" s="573"/>
      <c r="T9" s="574">
        <f t="shared" si="0"/>
        <v>0</v>
      </c>
      <c r="U9" s="574">
        <f t="shared" si="1"/>
        <v>0</v>
      </c>
      <c r="V9" s="574">
        <f t="shared" si="2"/>
        <v>0</v>
      </c>
      <c r="W9" s="574"/>
      <c r="X9" s="573"/>
      <c r="Y9" s="573"/>
      <c r="Z9" s="573"/>
      <c r="AA9" s="573"/>
      <c r="AB9" s="573"/>
      <c r="AC9">
        <f t="shared" si="3"/>
        <v>0</v>
      </c>
      <c r="AD9">
        <f t="shared" si="4"/>
        <v>0</v>
      </c>
      <c r="AE9">
        <f t="shared" si="5"/>
        <v>0</v>
      </c>
      <c r="AG9" s="1120" t="s">
        <v>706</v>
      </c>
      <c r="AH9" s="1121"/>
      <c r="AI9" s="1121"/>
      <c r="AJ9" s="1121"/>
      <c r="AK9" s="78">
        <v>1</v>
      </c>
      <c r="AL9" s="78">
        <f>INDEX(SIZES,AK9)</f>
        <v>0</v>
      </c>
      <c r="AM9" s="1122"/>
      <c r="AN9" s="1123"/>
      <c r="AP9" s="925"/>
      <c r="AQ9" s="926"/>
      <c r="AR9" s="926"/>
      <c r="AS9" s="78">
        <v>1</v>
      </c>
      <c r="AT9" s="78">
        <f>INDEX(SIZES,AS9)</f>
        <v>0</v>
      </c>
      <c r="AU9" s="1132"/>
      <c r="AV9" s="1133"/>
    </row>
    <row r="10" spans="1:48" ht="47.25" customHeight="1" x14ac:dyDescent="0.25">
      <c r="A10" s="464"/>
      <c r="B10" s="465">
        <v>4</v>
      </c>
      <c r="C10" s="466">
        <v>132.59333333333333</v>
      </c>
      <c r="D10" s="466">
        <v>0.3433066666666667</v>
      </c>
      <c r="E10" s="466">
        <v>7.4</v>
      </c>
      <c r="F10" s="467" t="s">
        <v>707</v>
      </c>
      <c r="G10" s="552"/>
      <c r="H10" s="555">
        <v>4</v>
      </c>
      <c r="I10" s="556">
        <v>3.6749999999999998</v>
      </c>
      <c r="J10" s="474" t="s">
        <v>707</v>
      </c>
      <c r="K10" s="570" t="s">
        <v>708</v>
      </c>
      <c r="L10" s="570" t="s">
        <v>709</v>
      </c>
      <c r="N10" s="571" t="str">
        <f>IF('All Meals'!C15="","",'All Meals'!C15)</f>
        <v/>
      </c>
      <c r="O10" s="572"/>
      <c r="P10" s="577"/>
      <c r="Q10" s="577"/>
      <c r="R10" s="577"/>
      <c r="S10" s="577"/>
      <c r="T10" s="574">
        <f t="shared" si="0"/>
        <v>0</v>
      </c>
      <c r="U10" s="574">
        <f t="shared" si="1"/>
        <v>0</v>
      </c>
      <c r="V10" s="574">
        <f t="shared" si="2"/>
        <v>0</v>
      </c>
      <c r="W10" s="574"/>
      <c r="X10" s="573"/>
      <c r="Y10" s="577"/>
      <c r="Z10" s="577"/>
      <c r="AA10" s="577"/>
      <c r="AB10" s="577"/>
      <c r="AC10">
        <f t="shared" si="3"/>
        <v>0</v>
      </c>
      <c r="AD10">
        <f t="shared" si="4"/>
        <v>0</v>
      </c>
      <c r="AE10">
        <f t="shared" si="5"/>
        <v>0</v>
      </c>
      <c r="AG10" s="1120" t="s">
        <v>710</v>
      </c>
      <c r="AH10" s="1121"/>
      <c r="AI10" s="1121"/>
      <c r="AJ10" s="1121"/>
      <c r="AK10" s="353"/>
      <c r="AL10" s="353"/>
      <c r="AM10" s="1134"/>
      <c r="AN10" s="1135"/>
      <c r="AP10" s="925"/>
      <c r="AQ10" s="926"/>
      <c r="AR10" s="926"/>
      <c r="AS10" s="78">
        <v>1</v>
      </c>
      <c r="AT10" s="78">
        <f>INDEX(SIZES,AS10)</f>
        <v>0</v>
      </c>
      <c r="AU10" s="1132"/>
      <c r="AV10" s="1133"/>
    </row>
    <row r="11" spans="1:48" ht="47.25" customHeight="1" x14ac:dyDescent="0.25">
      <c r="A11" s="464"/>
      <c r="B11" s="465"/>
      <c r="C11" s="466">
        <v>154.99333333333334</v>
      </c>
      <c r="D11" s="466">
        <v>1.0608066666666669</v>
      </c>
      <c r="E11" s="466">
        <v>17.399999999999999</v>
      </c>
      <c r="F11" s="468" t="s">
        <v>711</v>
      </c>
      <c r="G11" s="553"/>
      <c r="H11" s="553"/>
      <c r="I11" s="556">
        <v>12.25</v>
      </c>
      <c r="J11" s="475" t="s">
        <v>711</v>
      </c>
      <c r="K11" s="570">
        <f>K7</f>
        <v>0</v>
      </c>
      <c r="L11" s="570">
        <f>L7</f>
        <v>0</v>
      </c>
      <c r="N11" s="571" t="str">
        <f>IF('All Meals'!C16="","",'All Meals'!C16)</f>
        <v/>
      </c>
      <c r="O11" s="572"/>
      <c r="P11" s="577"/>
      <c r="Q11" s="577"/>
      <c r="R11" s="577"/>
      <c r="S11" s="577"/>
      <c r="T11" s="574">
        <f t="shared" si="0"/>
        <v>0</v>
      </c>
      <c r="U11" s="574">
        <f t="shared" si="1"/>
        <v>0</v>
      </c>
      <c r="V11" s="574">
        <f t="shared" si="2"/>
        <v>0</v>
      </c>
      <c r="W11" s="574"/>
      <c r="X11" s="573"/>
      <c r="Y11" s="577"/>
      <c r="Z11" s="577"/>
      <c r="AA11" s="577"/>
      <c r="AB11" s="577"/>
      <c r="AC11">
        <f t="shared" si="3"/>
        <v>0</v>
      </c>
      <c r="AD11">
        <f t="shared" si="4"/>
        <v>0</v>
      </c>
      <c r="AE11">
        <f t="shared" si="5"/>
        <v>0</v>
      </c>
      <c r="AG11" s="1120"/>
      <c r="AH11" s="1121"/>
      <c r="AI11" s="1121"/>
      <c r="AJ11" s="1121"/>
      <c r="AK11" s="353"/>
      <c r="AL11" s="353"/>
      <c r="AM11" s="1134"/>
      <c r="AN11" s="1135"/>
      <c r="AP11" s="925"/>
      <c r="AQ11" s="926"/>
      <c r="AR11" s="926"/>
      <c r="AS11" s="78">
        <v>1</v>
      </c>
      <c r="AT11" s="78">
        <f>INDEX(SIZES,AS11)</f>
        <v>0</v>
      </c>
      <c r="AU11" s="1132"/>
      <c r="AV11" s="1133"/>
    </row>
    <row r="12" spans="1:48" ht="47.25" customHeight="1" x14ac:dyDescent="0.25">
      <c r="A12" s="464"/>
      <c r="B12" s="465"/>
      <c r="C12" s="466">
        <v>177.39333333333335</v>
      </c>
      <c r="D12" s="466">
        <v>1.7783066666666669</v>
      </c>
      <c r="E12" s="466">
        <v>27.4</v>
      </c>
      <c r="F12" s="468" t="s">
        <v>712</v>
      </c>
      <c r="G12" s="553"/>
      <c r="H12" s="553"/>
      <c r="I12" s="556">
        <v>20.824999999999999</v>
      </c>
      <c r="J12" s="475" t="s">
        <v>712</v>
      </c>
      <c r="K12" s="570"/>
      <c r="L12" s="570"/>
      <c r="N12" s="571" t="str">
        <f>IF('All Meals'!C17="","",'All Meals'!C17)</f>
        <v/>
      </c>
      <c r="O12" s="572"/>
      <c r="P12" s="577"/>
      <c r="Q12" s="577"/>
      <c r="R12" s="577"/>
      <c r="S12" s="577"/>
      <c r="T12" s="574">
        <f t="shared" si="0"/>
        <v>0</v>
      </c>
      <c r="U12" s="574">
        <f t="shared" si="1"/>
        <v>0</v>
      </c>
      <c r="V12" s="574">
        <f t="shared" si="2"/>
        <v>0</v>
      </c>
      <c r="W12" s="574"/>
      <c r="X12" s="573"/>
      <c r="Y12" s="577"/>
      <c r="Z12" s="577"/>
      <c r="AA12" s="577"/>
      <c r="AB12" s="577"/>
      <c r="AC12">
        <f t="shared" si="3"/>
        <v>0</v>
      </c>
      <c r="AD12">
        <f t="shared" si="4"/>
        <v>0</v>
      </c>
      <c r="AE12">
        <f t="shared" si="5"/>
        <v>0</v>
      </c>
      <c r="AG12" s="1120" t="s">
        <v>713</v>
      </c>
      <c r="AH12" s="1121"/>
      <c r="AI12" s="1121"/>
      <c r="AJ12" s="1121"/>
      <c r="AK12" s="280"/>
      <c r="AL12" s="280"/>
      <c r="AM12" s="1136">
        <f>ROUND(IF(ISERROR((AM10*AL8)/AL9),0,(AM10*AL8)/AL9),2)</f>
        <v>0</v>
      </c>
      <c r="AN12" s="1137"/>
      <c r="AP12" s="925"/>
      <c r="AQ12" s="926"/>
      <c r="AR12" s="926"/>
      <c r="AS12" s="78">
        <v>1</v>
      </c>
      <c r="AT12" s="78">
        <f>INDEX(SIZES,AS12)</f>
        <v>0</v>
      </c>
      <c r="AU12" s="1138"/>
      <c r="AV12" s="1139"/>
    </row>
    <row r="13" spans="1:48" ht="47.25" customHeight="1" thickBot="1" x14ac:dyDescent="0.3">
      <c r="A13" s="469"/>
      <c r="B13" s="470"/>
      <c r="C13" s="471">
        <v>0</v>
      </c>
      <c r="D13" s="471">
        <v>0</v>
      </c>
      <c r="E13" s="471">
        <v>0</v>
      </c>
      <c r="F13" s="472" t="s">
        <v>714</v>
      </c>
      <c r="G13" s="554"/>
      <c r="H13" s="554"/>
      <c r="I13" s="554">
        <v>0</v>
      </c>
      <c r="J13" s="476" t="s">
        <v>714</v>
      </c>
      <c r="K13" s="570" t="s">
        <v>715</v>
      </c>
      <c r="L13" s="570">
        <f>E14*F8</f>
        <v>0</v>
      </c>
      <c r="N13" s="571" t="str">
        <f>IF('All Meals'!C18="","",'All Meals'!C18)</f>
        <v/>
      </c>
      <c r="O13" s="572"/>
      <c r="P13" s="578"/>
      <c r="Q13" s="578"/>
      <c r="R13" s="578"/>
      <c r="S13" s="577"/>
      <c r="T13" s="574">
        <f t="shared" si="0"/>
        <v>0</v>
      </c>
      <c r="U13" s="574">
        <f t="shared" si="1"/>
        <v>0</v>
      </c>
      <c r="V13" s="574">
        <f t="shared" si="2"/>
        <v>0</v>
      </c>
      <c r="W13" s="574"/>
      <c r="X13" s="573"/>
      <c r="Y13" s="577"/>
      <c r="Z13" s="577"/>
      <c r="AA13" s="577"/>
      <c r="AB13" s="577"/>
      <c r="AC13">
        <f t="shared" si="3"/>
        <v>0</v>
      </c>
      <c r="AD13">
        <f t="shared" si="4"/>
        <v>0</v>
      </c>
      <c r="AE13">
        <f t="shared" si="5"/>
        <v>0</v>
      </c>
      <c r="AG13" s="1120"/>
      <c r="AH13" s="1121"/>
      <c r="AI13" s="1121"/>
      <c r="AJ13" s="1121"/>
      <c r="AK13" s="78"/>
      <c r="AL13" s="78"/>
      <c r="AM13" s="1136"/>
      <c r="AN13" s="1137"/>
      <c r="AP13" s="927"/>
      <c r="AQ13" s="928"/>
      <c r="AR13" s="928"/>
      <c r="AS13" s="216"/>
      <c r="AT13" s="216"/>
      <c r="AU13" s="1140">
        <f>SUM(AT8:AT12)</f>
        <v>0</v>
      </c>
      <c r="AV13" s="1141"/>
    </row>
    <row r="14" spans="1:48" ht="47.25" customHeight="1" thickBot="1" x14ac:dyDescent="0.3">
      <c r="B14" s="66"/>
      <c r="C14" s="66">
        <f>IF($B$10=1,$C$10,IF($B$10=2,C11,IF($B$10=3,C12,IF($B$10=4,C13,0))))</f>
        <v>0</v>
      </c>
      <c r="D14" s="66">
        <f>IF($B$10=1,D10,IF($B$10=2,D11,IF($B$10=3,D12,IF($B$10=4,D13,0))))</f>
        <v>0</v>
      </c>
      <c r="E14" s="589">
        <f>IF($B$10=1,E10,IF($B$10=2,E11,IF($B$10=3,E12,IF($B$10=4,E13,0))))</f>
        <v>0</v>
      </c>
      <c r="F14" s="590"/>
      <c r="G14" s="66"/>
      <c r="H14" s="66">
        <f>IF($H$10=1,$I$10,IF($H$10=2,I11,IF($H$10=3,I12,IF($H$10=4,I13,0))))</f>
        <v>0</v>
      </c>
      <c r="I14" s="66">
        <f>SUM(C14,H14)</f>
        <v>0</v>
      </c>
      <c r="K14" s="570"/>
      <c r="L14" s="570"/>
      <c r="N14" s="571" t="str">
        <f>IF('All Meals'!C19="","",'All Meals'!C19)</f>
        <v/>
      </c>
      <c r="O14" s="572"/>
      <c r="P14" s="578"/>
      <c r="Q14" s="578"/>
      <c r="R14" s="578"/>
      <c r="S14" s="577"/>
      <c r="T14" s="574">
        <f t="shared" si="0"/>
        <v>0</v>
      </c>
      <c r="U14" s="574">
        <f t="shared" si="1"/>
        <v>0</v>
      </c>
      <c r="V14" s="574">
        <f t="shared" si="2"/>
        <v>0</v>
      </c>
      <c r="W14" s="574"/>
      <c r="X14" s="573"/>
      <c r="Y14" s="577"/>
      <c r="Z14" s="577"/>
      <c r="AA14" s="577"/>
      <c r="AB14" s="577"/>
      <c r="AC14">
        <f t="shared" si="3"/>
        <v>0</v>
      </c>
      <c r="AD14">
        <f t="shared" si="4"/>
        <v>0</v>
      </c>
      <c r="AE14">
        <f t="shared" si="5"/>
        <v>0</v>
      </c>
      <c r="AG14" s="1117" t="s">
        <v>716</v>
      </c>
      <c r="AH14" s="1118"/>
      <c r="AI14" s="1118"/>
      <c r="AJ14" s="1118"/>
      <c r="AK14" s="1118"/>
      <c r="AL14" s="1118"/>
      <c r="AM14" s="1118"/>
      <c r="AN14" s="1119"/>
      <c r="AP14" s="1142" t="s">
        <v>152</v>
      </c>
      <c r="AQ14" s="1143"/>
      <c r="AR14" s="1143"/>
      <c r="AS14" s="1143"/>
      <c r="AT14" s="1143"/>
      <c r="AU14" s="1143"/>
      <c r="AV14" s="1144"/>
    </row>
    <row r="15" spans="1:48" ht="47.25" customHeight="1" thickBot="1" x14ac:dyDescent="0.3">
      <c r="A15" s="1148" t="s">
        <v>562</v>
      </c>
      <c r="B15" s="1149"/>
      <c r="C15" s="1149"/>
      <c r="D15" s="1149"/>
      <c r="E15" s="1149"/>
      <c r="F15" s="1149"/>
      <c r="G15" s="1149"/>
      <c r="H15" s="1149"/>
      <c r="I15" s="1149"/>
      <c r="J15" s="1150"/>
      <c r="K15" s="570" t="s">
        <v>685</v>
      </c>
      <c r="L15" s="570" t="s">
        <v>686</v>
      </c>
      <c r="N15" s="571" t="str">
        <f>IF('All Meals'!C20="","",'All Meals'!C20)</f>
        <v/>
      </c>
      <c r="O15" s="572"/>
      <c r="P15" s="578"/>
      <c r="Q15" s="578"/>
      <c r="R15" s="578"/>
      <c r="S15" s="577"/>
      <c r="T15" s="574">
        <f t="shared" si="0"/>
        <v>0</v>
      </c>
      <c r="U15" s="574">
        <f t="shared" si="1"/>
        <v>0</v>
      </c>
      <c r="V15" s="574">
        <f t="shared" si="2"/>
        <v>0</v>
      </c>
      <c r="W15" s="574"/>
      <c r="X15" s="573"/>
      <c r="Y15" s="577"/>
      <c r="Z15" s="577"/>
      <c r="AA15" s="577"/>
      <c r="AB15" s="577"/>
      <c r="AC15">
        <f t="shared" si="3"/>
        <v>0</v>
      </c>
      <c r="AD15">
        <f t="shared" si="4"/>
        <v>0</v>
      </c>
      <c r="AE15">
        <f t="shared" si="5"/>
        <v>0</v>
      </c>
      <c r="AG15" s="1120" t="s">
        <v>717</v>
      </c>
      <c r="AH15" s="1121"/>
      <c r="AI15" s="1121"/>
      <c r="AJ15" s="1121"/>
      <c r="AK15" s="21"/>
      <c r="AL15" s="21"/>
      <c r="AM15" s="1151"/>
      <c r="AN15" s="1152"/>
      <c r="AP15" s="1145"/>
      <c r="AQ15" s="1146"/>
      <c r="AR15" s="1146"/>
      <c r="AS15" s="1146"/>
      <c r="AT15" s="1146"/>
      <c r="AU15" s="1146"/>
      <c r="AV15" s="1147"/>
    </row>
    <row r="16" spans="1:48" ht="47.25" customHeight="1" x14ac:dyDescent="0.25">
      <c r="A16" s="164" t="s">
        <v>701</v>
      </c>
      <c r="B16" s="162"/>
      <c r="C16" s="163"/>
      <c r="D16" s="163"/>
      <c r="E16" s="163"/>
      <c r="F16" s="591">
        <f>IF(ISERROR(AVERAGE('All Meals'!T12:T62)),0, AVERAGE('All Meals'!T12:T62))</f>
        <v>0</v>
      </c>
      <c r="G16" s="457" t="s">
        <v>718</v>
      </c>
      <c r="H16" s="453"/>
      <c r="I16" s="453"/>
      <c r="J16" s="622">
        <f>'Weekly Report'!G32</f>
        <v>0</v>
      </c>
      <c r="K16" s="570">
        <f>C22*$F$16</f>
        <v>0</v>
      </c>
      <c r="L16" s="570">
        <f>D22*$F$16</f>
        <v>0</v>
      </c>
      <c r="N16" s="571" t="str">
        <f>IF('All Meals'!C21="","",'All Meals'!C21)</f>
        <v/>
      </c>
      <c r="O16" s="572"/>
      <c r="P16" s="578"/>
      <c r="Q16" s="578"/>
      <c r="R16" s="578"/>
      <c r="S16" s="577"/>
      <c r="T16" s="574">
        <f t="shared" si="0"/>
        <v>0</v>
      </c>
      <c r="U16" s="574">
        <f t="shared" si="1"/>
        <v>0</v>
      </c>
      <c r="V16" s="574">
        <f t="shared" si="2"/>
        <v>0</v>
      </c>
      <c r="W16" s="574"/>
      <c r="X16" s="576"/>
      <c r="Y16" s="578"/>
      <c r="Z16" s="578"/>
      <c r="AA16" s="578"/>
      <c r="AB16" s="578"/>
      <c r="AC16">
        <f t="shared" si="3"/>
        <v>0</v>
      </c>
      <c r="AD16">
        <f t="shared" si="4"/>
        <v>0</v>
      </c>
      <c r="AE16">
        <f t="shared" si="5"/>
        <v>0</v>
      </c>
      <c r="AG16" s="1120" t="s">
        <v>719</v>
      </c>
      <c r="AH16" s="1121"/>
      <c r="AI16" s="1121"/>
      <c r="AJ16" s="1121"/>
      <c r="AK16" s="21"/>
      <c r="AL16" s="21"/>
      <c r="AM16" s="1151"/>
      <c r="AN16" s="1152"/>
      <c r="AP16" s="1153" t="s">
        <v>153</v>
      </c>
      <c r="AQ16" s="1154"/>
      <c r="AR16" s="1155"/>
      <c r="AU16" s="916"/>
      <c r="AV16" s="917"/>
    </row>
    <row r="17" spans="1:48" ht="47.25" customHeight="1" x14ac:dyDescent="0.25">
      <c r="A17" s="1156" t="s">
        <v>720</v>
      </c>
      <c r="B17" s="1157"/>
      <c r="C17" s="1157"/>
      <c r="D17" s="1157"/>
      <c r="E17" s="1157"/>
      <c r="F17" s="1157"/>
      <c r="G17" s="1157"/>
      <c r="H17" s="1157"/>
      <c r="I17" s="1157"/>
      <c r="J17" s="1158"/>
      <c r="K17" s="570"/>
      <c r="L17" s="570"/>
      <c r="N17" s="571" t="str">
        <f>IF('All Meals'!C22="","",'All Meals'!C22)</f>
        <v/>
      </c>
      <c r="O17" s="572"/>
      <c r="P17" s="578"/>
      <c r="Q17" s="578"/>
      <c r="R17" s="578"/>
      <c r="S17" s="577"/>
      <c r="T17" s="574">
        <f t="shared" si="0"/>
        <v>0</v>
      </c>
      <c r="U17" s="574">
        <f t="shared" si="1"/>
        <v>0</v>
      </c>
      <c r="V17" s="574">
        <f t="shared" si="2"/>
        <v>0</v>
      </c>
      <c r="W17" s="574"/>
      <c r="X17" s="576"/>
      <c r="Y17" s="578"/>
      <c r="Z17" s="578"/>
      <c r="AA17" s="578"/>
      <c r="AB17" s="578"/>
      <c r="AC17">
        <f t="shared" si="3"/>
        <v>0</v>
      </c>
      <c r="AD17">
        <f t="shared" si="4"/>
        <v>0</v>
      </c>
      <c r="AE17">
        <f t="shared" si="5"/>
        <v>0</v>
      </c>
      <c r="AG17" s="1159" t="s">
        <v>721</v>
      </c>
      <c r="AH17" s="1160"/>
      <c r="AI17" s="1160"/>
      <c r="AJ17" s="1160"/>
      <c r="AK17" s="217"/>
      <c r="AL17" s="217"/>
      <c r="AM17" s="1161"/>
      <c r="AN17" s="1162"/>
      <c r="AP17" s="690"/>
      <c r="AQ17" s="914"/>
      <c r="AR17" s="915"/>
      <c r="AU17" s="918"/>
      <c r="AV17" s="919"/>
    </row>
    <row r="18" spans="1:48" ht="47.25" customHeight="1" thickBot="1" x14ac:dyDescent="0.3">
      <c r="A18" s="460"/>
      <c r="B18" s="461">
        <v>4</v>
      </c>
      <c r="C18" s="477">
        <v>114.65</v>
      </c>
      <c r="D18" s="477">
        <v>0.35949999999999999</v>
      </c>
      <c r="E18" s="477">
        <v>136</v>
      </c>
      <c r="F18" s="1165" t="s">
        <v>722</v>
      </c>
      <c r="G18" s="1165"/>
      <c r="H18" s="1165"/>
      <c r="I18" s="1165"/>
      <c r="J18" s="1166"/>
      <c r="K18" s="570"/>
      <c r="L18" s="570"/>
      <c r="N18" s="571" t="str">
        <f>IF('All Meals'!C23="","",'All Meals'!C23)</f>
        <v/>
      </c>
      <c r="O18" s="572"/>
      <c r="P18" s="578"/>
      <c r="Q18" s="578"/>
      <c r="R18" s="578"/>
      <c r="S18" s="577"/>
      <c r="T18" s="574">
        <f t="shared" si="0"/>
        <v>0</v>
      </c>
      <c r="U18" s="574">
        <f t="shared" si="1"/>
        <v>0</v>
      </c>
      <c r="V18" s="574">
        <f t="shared" si="2"/>
        <v>0</v>
      </c>
      <c r="W18" s="574"/>
      <c r="X18" s="576"/>
      <c r="Y18" s="578"/>
      <c r="Z18" s="578"/>
      <c r="AA18" s="578"/>
      <c r="AB18" s="578"/>
      <c r="AC18">
        <f t="shared" si="3"/>
        <v>0</v>
      </c>
      <c r="AD18">
        <f t="shared" si="4"/>
        <v>0</v>
      </c>
      <c r="AE18">
        <f t="shared" si="5"/>
        <v>0</v>
      </c>
      <c r="AG18" s="1120"/>
      <c r="AH18" s="1121"/>
      <c r="AI18" s="1121"/>
      <c r="AJ18" s="1121"/>
      <c r="AK18" s="218"/>
      <c r="AL18" s="218"/>
      <c r="AM18" s="1163"/>
      <c r="AN18" s="1164"/>
      <c r="AP18" s="687" t="s">
        <v>154</v>
      </c>
      <c r="AQ18" s="898"/>
      <c r="AR18" s="899"/>
      <c r="AS18" s="217"/>
      <c r="AT18" s="217"/>
      <c r="AU18" s="1167">
        <f>FLOOR(AU16,0.125)</f>
        <v>0</v>
      </c>
      <c r="AV18" s="1168"/>
    </row>
    <row r="19" spans="1:48" ht="47.25" customHeight="1" thickBot="1" x14ac:dyDescent="0.3">
      <c r="A19" s="460"/>
      <c r="B19" s="461"/>
      <c r="C19" s="477">
        <v>92.5</v>
      </c>
      <c r="D19" s="477">
        <v>0.84099999999999997</v>
      </c>
      <c r="E19" s="477">
        <v>105</v>
      </c>
      <c r="F19" s="1165" t="s">
        <v>723</v>
      </c>
      <c r="G19" s="1165"/>
      <c r="H19" s="1165"/>
      <c r="I19" s="1165"/>
      <c r="J19" s="1166"/>
      <c r="K19" s="570" t="s">
        <v>708</v>
      </c>
      <c r="L19" s="570" t="s">
        <v>709</v>
      </c>
      <c r="N19" s="571" t="str">
        <f>IF('All Meals'!C24="","",'All Meals'!C24)</f>
        <v/>
      </c>
      <c r="O19" s="572"/>
      <c r="P19" s="578"/>
      <c r="Q19" s="578"/>
      <c r="R19" s="578"/>
      <c r="S19" s="577"/>
      <c r="T19" s="574">
        <f t="shared" si="0"/>
        <v>0</v>
      </c>
      <c r="U19" s="574">
        <f t="shared" si="1"/>
        <v>0</v>
      </c>
      <c r="V19" s="574">
        <f t="shared" si="2"/>
        <v>0</v>
      </c>
      <c r="W19" s="574"/>
      <c r="X19" s="576"/>
      <c r="Y19" s="578"/>
      <c r="Z19" s="578"/>
      <c r="AA19" s="578"/>
      <c r="AB19" s="578"/>
      <c r="AC19">
        <f t="shared" si="3"/>
        <v>0</v>
      </c>
      <c r="AD19">
        <f t="shared" si="4"/>
        <v>0</v>
      </c>
      <c r="AE19">
        <f t="shared" si="5"/>
        <v>0</v>
      </c>
      <c r="AG19" s="1120" t="s">
        <v>724</v>
      </c>
      <c r="AH19" s="1121"/>
      <c r="AI19" s="1121"/>
      <c r="AJ19" s="1121"/>
      <c r="AK19" s="217"/>
      <c r="AL19" s="217"/>
      <c r="AM19" s="1173">
        <f>ROUND(IF(ISERROR((AM17*AM15)/AM16),0,(AM17*AM15)/AM16),2)</f>
        <v>0</v>
      </c>
      <c r="AN19" s="1174"/>
      <c r="AP19" s="688"/>
      <c r="AQ19" s="900"/>
      <c r="AR19" s="901"/>
      <c r="AS19" s="218"/>
      <c r="AT19" s="218"/>
      <c r="AU19" s="1169"/>
      <c r="AV19" s="1170"/>
    </row>
    <row r="20" spans="1:48" ht="47.25" customHeight="1" thickBot="1" x14ac:dyDescent="0.3">
      <c r="A20" s="460"/>
      <c r="B20" s="461"/>
      <c r="C20" s="477">
        <v>124.15</v>
      </c>
      <c r="D20" s="477">
        <v>1.0634999999999999</v>
      </c>
      <c r="E20" s="477">
        <v>138</v>
      </c>
      <c r="F20" s="1165" t="s">
        <v>725</v>
      </c>
      <c r="G20" s="1165"/>
      <c r="H20" s="1165"/>
      <c r="I20" s="1165"/>
      <c r="J20" s="1166"/>
      <c r="K20" s="570">
        <f>K16</f>
        <v>0</v>
      </c>
      <c r="L20" s="570">
        <f>L16</f>
        <v>0</v>
      </c>
      <c r="N20" s="571" t="str">
        <f>IF('All Meals'!C25="","",'All Meals'!C25)</f>
        <v/>
      </c>
      <c r="O20" s="572"/>
      <c r="P20" s="578"/>
      <c r="Q20" s="578"/>
      <c r="R20" s="578"/>
      <c r="S20" s="577"/>
      <c r="T20" s="574">
        <f t="shared" si="0"/>
        <v>0</v>
      </c>
      <c r="U20" s="574">
        <f t="shared" si="1"/>
        <v>0</v>
      </c>
      <c r="V20" s="574">
        <f t="shared" si="2"/>
        <v>0</v>
      </c>
      <c r="W20" s="574"/>
      <c r="X20" s="576"/>
      <c r="Y20" s="578"/>
      <c r="Z20" s="578"/>
      <c r="AA20" s="578"/>
      <c r="AB20" s="578"/>
      <c r="AC20">
        <f t="shared" si="3"/>
        <v>0</v>
      </c>
      <c r="AD20">
        <f t="shared" si="4"/>
        <v>0</v>
      </c>
      <c r="AE20">
        <f t="shared" si="5"/>
        <v>0</v>
      </c>
      <c r="AG20" s="1171"/>
      <c r="AH20" s="1172"/>
      <c r="AI20" s="1172"/>
      <c r="AJ20" s="1172"/>
      <c r="AK20" s="218"/>
      <c r="AL20" s="218"/>
      <c r="AM20" s="1175"/>
      <c r="AN20" s="1176"/>
    </row>
    <row r="21" spans="1:48" ht="47.25" customHeight="1" thickBot="1" x14ac:dyDescent="0.3">
      <c r="A21" s="462"/>
      <c r="B21" s="463"/>
      <c r="C21" s="463">
        <v>0</v>
      </c>
      <c r="D21" s="463">
        <v>0</v>
      </c>
      <c r="E21" s="463">
        <v>0</v>
      </c>
      <c r="F21" s="1177" t="s">
        <v>726</v>
      </c>
      <c r="G21" s="1177"/>
      <c r="H21" s="1177"/>
      <c r="I21" s="1177"/>
      <c r="J21" s="1178"/>
      <c r="K21" s="570" t="s">
        <v>715</v>
      </c>
      <c r="L21" s="570">
        <f>E22*F16</f>
        <v>0</v>
      </c>
      <c r="N21" s="571" t="str">
        <f>IF('All Meals'!C26="","",'All Meals'!C26)</f>
        <v/>
      </c>
      <c r="O21" s="572"/>
      <c r="P21" s="578"/>
      <c r="Q21" s="578"/>
      <c r="R21" s="578"/>
      <c r="S21" s="577"/>
      <c r="T21" s="574">
        <f t="shared" si="0"/>
        <v>0</v>
      </c>
      <c r="U21" s="574">
        <f t="shared" si="1"/>
        <v>0</v>
      </c>
      <c r="V21" s="574">
        <f t="shared" si="2"/>
        <v>0</v>
      </c>
      <c r="W21" s="574"/>
      <c r="X21" s="576"/>
      <c r="Y21" s="578"/>
      <c r="Z21" s="578"/>
      <c r="AA21" s="578"/>
      <c r="AB21" s="578"/>
      <c r="AC21">
        <f t="shared" si="3"/>
        <v>0</v>
      </c>
      <c r="AD21">
        <f t="shared" si="4"/>
        <v>0</v>
      </c>
      <c r="AE21">
        <f t="shared" si="5"/>
        <v>0</v>
      </c>
    </row>
    <row r="22" spans="1:48" ht="47.25" customHeight="1" thickBot="1" x14ac:dyDescent="0.3">
      <c r="B22" s="66"/>
      <c r="C22" s="66">
        <f>IF($B$18=1,C18,IF($B$18=2,C19,IF($B$18=3,C20,IF($B$18=4,C21,0))))</f>
        <v>0</v>
      </c>
      <c r="D22" s="66">
        <f>IF($B$18=1,D18,IF($B$18=2,D19,IF($B$18=3,D20,IF($B$18=4,D21,0))))</f>
        <v>0</v>
      </c>
      <c r="E22" s="66">
        <f>IF($B$18=1,E18,IF($B$18=2,E19,IF($B$18=3,E20,IF($B$18=4,E21,0))))</f>
        <v>0</v>
      </c>
      <c r="F22" s="570"/>
      <c r="G22" s="570"/>
      <c r="H22" s="570"/>
      <c r="I22" s="570"/>
      <c r="J22" s="570"/>
      <c r="K22" s="570"/>
      <c r="L22" s="570"/>
      <c r="N22" s="571" t="str">
        <f>IF('All Meals'!C27="","",'All Meals'!C27)</f>
        <v/>
      </c>
      <c r="O22" s="572"/>
      <c r="P22" s="578"/>
      <c r="Q22" s="578"/>
      <c r="R22" s="578"/>
      <c r="S22" s="577"/>
      <c r="T22" s="574">
        <f t="shared" si="0"/>
        <v>0</v>
      </c>
      <c r="U22" s="574">
        <f t="shared" si="1"/>
        <v>0</v>
      </c>
      <c r="V22" s="574">
        <f t="shared" si="2"/>
        <v>0</v>
      </c>
      <c r="W22" s="574"/>
      <c r="X22" s="576"/>
      <c r="Y22" s="578"/>
      <c r="Z22" s="578"/>
      <c r="AA22" s="578"/>
      <c r="AB22" s="578"/>
      <c r="AC22">
        <f t="shared" si="3"/>
        <v>0</v>
      </c>
      <c r="AD22">
        <f t="shared" si="4"/>
        <v>0</v>
      </c>
      <c r="AE22">
        <f t="shared" si="5"/>
        <v>0</v>
      </c>
      <c r="AG22" s="746" t="s">
        <v>727</v>
      </c>
      <c r="AH22" s="746"/>
      <c r="AI22" s="746"/>
      <c r="AJ22" s="746"/>
      <c r="AK22" s="746"/>
      <c r="AL22" s="746"/>
      <c r="AM22" s="746"/>
      <c r="AN22" s="746"/>
      <c r="AO22" s="746"/>
      <c r="AP22" s="746"/>
      <c r="AQ22" s="746"/>
      <c r="AR22" s="746"/>
      <c r="AS22" s="746"/>
      <c r="AT22" s="746"/>
      <c r="AU22" s="746"/>
      <c r="AV22" s="746"/>
    </row>
    <row r="23" spans="1:48" ht="47.25" customHeight="1" x14ac:dyDescent="0.25">
      <c r="A23" s="1193" t="s">
        <v>728</v>
      </c>
      <c r="B23" s="1194"/>
      <c r="C23" s="1194"/>
      <c r="D23" s="1194"/>
      <c r="E23" s="1194"/>
      <c r="F23" s="1194"/>
      <c r="G23" s="1194"/>
      <c r="H23" s="1194"/>
      <c r="I23" s="1194"/>
      <c r="J23" s="1195"/>
      <c r="K23" s="570"/>
      <c r="L23" s="570"/>
      <c r="N23" s="571" t="str">
        <f>IF('All Meals'!C28="","",'All Meals'!C28)</f>
        <v/>
      </c>
      <c r="O23" s="572"/>
      <c r="P23" s="578"/>
      <c r="Q23" s="578"/>
      <c r="R23" s="578"/>
      <c r="S23" s="577"/>
      <c r="T23" s="574">
        <f t="shared" si="0"/>
        <v>0</v>
      </c>
      <c r="U23" s="574">
        <f t="shared" si="1"/>
        <v>0</v>
      </c>
      <c r="V23" s="574">
        <f t="shared" si="2"/>
        <v>0</v>
      </c>
      <c r="W23" s="574"/>
      <c r="X23" s="576"/>
      <c r="Y23" s="578"/>
      <c r="Z23" s="578"/>
      <c r="AA23" s="578"/>
      <c r="AB23" s="578"/>
      <c r="AC23">
        <f t="shared" si="3"/>
        <v>0</v>
      </c>
      <c r="AD23">
        <f t="shared" si="4"/>
        <v>0</v>
      </c>
      <c r="AE23">
        <f t="shared" si="5"/>
        <v>0</v>
      </c>
    </row>
    <row r="24" spans="1:48" ht="47.25" customHeight="1" thickBot="1" x14ac:dyDescent="0.3">
      <c r="A24" s="1190" t="s">
        <v>729</v>
      </c>
      <c r="B24" s="1191"/>
      <c r="C24" s="1191"/>
      <c r="D24" s="1191"/>
      <c r="E24" s="1191"/>
      <c r="F24" s="1191"/>
      <c r="G24" s="1191"/>
      <c r="H24" s="1191"/>
      <c r="I24" s="1191"/>
      <c r="J24" s="1192"/>
      <c r="K24" s="1179" t="s">
        <v>730</v>
      </c>
      <c r="L24" s="1180"/>
      <c r="N24" s="571" t="str">
        <f>IF('All Meals'!C29="","",'All Meals'!C29)</f>
        <v/>
      </c>
      <c r="O24" s="572"/>
      <c r="P24" s="578"/>
      <c r="Q24" s="578"/>
      <c r="R24" s="578"/>
      <c r="S24" s="577"/>
      <c r="T24" s="574">
        <f t="shared" si="0"/>
        <v>0</v>
      </c>
      <c r="U24" s="574">
        <f t="shared" si="1"/>
        <v>0</v>
      </c>
      <c r="V24" s="574">
        <f t="shared" si="2"/>
        <v>0</v>
      </c>
      <c r="W24" s="574"/>
      <c r="X24" s="576"/>
      <c r="Y24" s="578"/>
      <c r="Z24" s="578"/>
      <c r="AA24" s="578"/>
      <c r="AB24" s="578"/>
      <c r="AC24">
        <f t="shared" si="3"/>
        <v>0</v>
      </c>
      <c r="AD24">
        <f t="shared" si="4"/>
        <v>0</v>
      </c>
      <c r="AE24">
        <f t="shared" si="5"/>
        <v>0</v>
      </c>
    </row>
    <row r="25" spans="1:48" ht="47.25" customHeight="1" thickBot="1" x14ac:dyDescent="0.3">
      <c r="A25" s="1181" t="s">
        <v>731</v>
      </c>
      <c r="B25" s="1181"/>
      <c r="C25" s="1181"/>
      <c r="D25" s="1181"/>
      <c r="E25" s="1181"/>
      <c r="F25" s="1181"/>
      <c r="G25" s="1181"/>
      <c r="H25" s="1181"/>
      <c r="I25" s="1181"/>
      <c r="J25" s="1181"/>
      <c r="K25" t="s">
        <v>732</v>
      </c>
      <c r="L25" t="s">
        <v>733</v>
      </c>
      <c r="N25" s="571" t="str">
        <f>IF('All Meals'!C30="","",'All Meals'!C30)</f>
        <v/>
      </c>
      <c r="O25" s="572"/>
      <c r="P25" s="578"/>
      <c r="Q25" s="578"/>
      <c r="R25" s="578"/>
      <c r="S25" s="577"/>
      <c r="T25" s="574">
        <f t="shared" si="0"/>
        <v>0</v>
      </c>
      <c r="U25" s="574">
        <f t="shared" si="1"/>
        <v>0</v>
      </c>
      <c r="V25" s="574">
        <f t="shared" si="2"/>
        <v>0</v>
      </c>
      <c r="W25" s="574"/>
      <c r="X25" s="576"/>
      <c r="Y25" s="578"/>
      <c r="Z25" s="578"/>
      <c r="AA25" s="578"/>
      <c r="AB25" s="578"/>
      <c r="AC25">
        <f t="shared" si="3"/>
        <v>0</v>
      </c>
      <c r="AD25">
        <f t="shared" si="4"/>
        <v>0</v>
      </c>
      <c r="AE25">
        <f t="shared" si="5"/>
        <v>0</v>
      </c>
    </row>
    <row r="26" spans="1:48" ht="47.25" customHeight="1" thickBot="1" x14ac:dyDescent="0.3">
      <c r="A26" s="1182" t="s">
        <v>734</v>
      </c>
      <c r="B26" s="1183"/>
      <c r="C26" s="1183"/>
      <c r="D26" s="1183"/>
      <c r="E26" s="1183"/>
      <c r="F26" s="1183"/>
      <c r="G26" s="1184"/>
      <c r="H26" s="648"/>
      <c r="I26" s="648"/>
      <c r="J26" s="592">
        <f>IF(ISERROR(('Weekly Report'!G13/SUM('Weekly Report'!G13:G17))*'Weekly Report'!G10),0,('Weekly Report'!G13)/SUM('Weekly Report'!G13:G17))*'Weekly Report'!G10</f>
        <v>0</v>
      </c>
      <c r="K26" s="570">
        <f>J26*E32</f>
        <v>0</v>
      </c>
      <c r="L26" s="570">
        <f>K26/5</f>
        <v>0</v>
      </c>
      <c r="N26" s="571" t="str">
        <f>IF('All Meals'!C31="","",'All Meals'!C31)</f>
        <v/>
      </c>
      <c r="O26" s="572"/>
      <c r="P26" s="578"/>
      <c r="Q26" s="578"/>
      <c r="R26" s="578"/>
      <c r="S26" s="577"/>
      <c r="T26" s="574">
        <f t="shared" si="0"/>
        <v>0</v>
      </c>
      <c r="U26" s="574">
        <f t="shared" si="1"/>
        <v>0</v>
      </c>
      <c r="V26" s="574">
        <f t="shared" si="2"/>
        <v>0</v>
      </c>
      <c r="W26" s="574"/>
      <c r="X26" s="576"/>
      <c r="Y26" s="578"/>
      <c r="Z26" s="578"/>
      <c r="AA26" s="578"/>
      <c r="AB26" s="578"/>
      <c r="AC26">
        <f t="shared" si="3"/>
        <v>0</v>
      </c>
      <c r="AD26">
        <f t="shared" si="4"/>
        <v>0</v>
      </c>
      <c r="AE26">
        <f t="shared" si="5"/>
        <v>0</v>
      </c>
      <c r="AH26" s="1185" t="s">
        <v>735</v>
      </c>
      <c r="AI26" s="1186"/>
      <c r="AJ26" s="1186"/>
      <c r="AK26" s="1186"/>
      <c r="AL26" s="1186"/>
      <c r="AM26" s="1186"/>
      <c r="AN26" s="1186"/>
      <c r="AO26" s="1186"/>
      <c r="AP26" s="1186"/>
      <c r="AQ26" s="1186"/>
      <c r="AR26" s="1186"/>
      <c r="AS26" s="1186"/>
      <c r="AT26" s="1186"/>
      <c r="AU26" s="1187"/>
      <c r="AV26" s="165"/>
    </row>
    <row r="27" spans="1:48" ht="47.25" customHeight="1" x14ac:dyDescent="0.25">
      <c r="A27" s="1188" t="s">
        <v>736</v>
      </c>
      <c r="B27" s="1188"/>
      <c r="C27" s="1188"/>
      <c r="D27" s="1188"/>
      <c r="E27" s="1188"/>
      <c r="F27" s="1188"/>
      <c r="G27" s="1188"/>
      <c r="H27" s="1188"/>
      <c r="I27" s="1188"/>
      <c r="J27" s="1188"/>
      <c r="K27" s="570" t="s">
        <v>737</v>
      </c>
      <c r="L27" s="570" t="s">
        <v>738</v>
      </c>
      <c r="N27" s="571" t="str">
        <f>IF('All Meals'!C32="","",'All Meals'!C32)</f>
        <v/>
      </c>
      <c r="O27" s="572"/>
      <c r="P27" s="578"/>
      <c r="Q27" s="578"/>
      <c r="R27" s="578"/>
      <c r="S27" s="577"/>
      <c r="T27" s="574">
        <f t="shared" si="0"/>
        <v>0</v>
      </c>
      <c r="U27" s="574">
        <f t="shared" si="1"/>
        <v>0</v>
      </c>
      <c r="V27" s="574">
        <f t="shared" si="2"/>
        <v>0</v>
      </c>
      <c r="W27" s="574"/>
      <c r="X27" s="576"/>
      <c r="Y27" s="578"/>
      <c r="Z27" s="578"/>
      <c r="AA27" s="578"/>
      <c r="AB27" s="578"/>
      <c r="AC27">
        <f t="shared" si="3"/>
        <v>0</v>
      </c>
      <c r="AD27">
        <f t="shared" si="4"/>
        <v>0</v>
      </c>
      <c r="AE27">
        <f t="shared" si="5"/>
        <v>0</v>
      </c>
      <c r="AH27" s="1189" t="s">
        <v>739</v>
      </c>
      <c r="AI27" s="1189"/>
      <c r="AJ27" s="1189"/>
      <c r="AK27" s="1189"/>
      <c r="AL27" s="1189"/>
      <c r="AM27" s="1189"/>
      <c r="AN27" s="1189" t="s">
        <v>740</v>
      </c>
      <c r="AO27" s="1189"/>
      <c r="AP27" s="1189"/>
      <c r="AQ27" s="1189" t="s">
        <v>741</v>
      </c>
      <c r="AR27" s="1189"/>
      <c r="AU27" s="610" t="s">
        <v>742</v>
      </c>
    </row>
    <row r="28" spans="1:48" ht="47.25" customHeight="1" x14ac:dyDescent="0.25">
      <c r="A28" s="478"/>
      <c r="B28" s="479">
        <v>4</v>
      </c>
      <c r="C28" s="480">
        <v>40.6</v>
      </c>
      <c r="D28" s="480">
        <v>0.3091666666666667</v>
      </c>
      <c r="E28" s="480">
        <v>43.96</v>
      </c>
      <c r="F28" s="1196" t="s">
        <v>743</v>
      </c>
      <c r="G28" s="1196"/>
      <c r="H28" s="1196"/>
      <c r="I28" s="1196"/>
      <c r="J28" s="1197"/>
      <c r="K28" s="570">
        <f>C32*J26</f>
        <v>0</v>
      </c>
      <c r="L28" s="570">
        <f>J26*D32</f>
        <v>0</v>
      </c>
      <c r="N28" s="571" t="str">
        <f>IF('All Meals'!C33="","",'All Meals'!C33)</f>
        <v/>
      </c>
      <c r="O28" s="572"/>
      <c r="P28" s="578"/>
      <c r="Q28" s="578"/>
      <c r="R28" s="578"/>
      <c r="S28" s="577"/>
      <c r="T28" s="574">
        <f t="shared" si="0"/>
        <v>0</v>
      </c>
      <c r="U28" s="574">
        <f t="shared" si="1"/>
        <v>0</v>
      </c>
      <c r="V28" s="574">
        <f t="shared" si="2"/>
        <v>0</v>
      </c>
      <c r="W28" s="574"/>
      <c r="X28" s="576"/>
      <c r="Y28" s="578"/>
      <c r="Z28" s="578"/>
      <c r="AA28" s="578"/>
      <c r="AB28" s="578"/>
      <c r="AC28">
        <f t="shared" si="3"/>
        <v>0</v>
      </c>
      <c r="AD28">
        <f t="shared" si="4"/>
        <v>0</v>
      </c>
      <c r="AE28">
        <f t="shared" si="5"/>
        <v>0</v>
      </c>
      <c r="AH28" s="1198" t="s">
        <v>744</v>
      </c>
      <c r="AI28" s="1198"/>
      <c r="AJ28" s="1198"/>
      <c r="AK28" s="1198"/>
      <c r="AL28" s="1198"/>
      <c r="AM28" s="1198"/>
      <c r="AN28" s="1198">
        <v>68</v>
      </c>
      <c r="AO28" s="1198"/>
      <c r="AP28" s="1198"/>
      <c r="AQ28" s="1198">
        <v>4.87</v>
      </c>
      <c r="AR28" s="1198"/>
      <c r="AU28" s="593">
        <v>61</v>
      </c>
    </row>
    <row r="29" spans="1:48" ht="47.25" customHeight="1" x14ac:dyDescent="0.25">
      <c r="A29" s="481"/>
      <c r="B29" s="482"/>
      <c r="C29" s="480">
        <v>63</v>
      </c>
      <c r="D29" s="480">
        <v>1.0266666666666668</v>
      </c>
      <c r="E29" s="480"/>
      <c r="F29" s="1196" t="s">
        <v>745</v>
      </c>
      <c r="G29" s="1196"/>
      <c r="H29" s="1196"/>
      <c r="I29" s="1196"/>
      <c r="J29" s="1197"/>
      <c r="K29" s="570" t="s">
        <v>708</v>
      </c>
      <c r="L29" s="570" t="s">
        <v>709</v>
      </c>
      <c r="N29" s="571" t="str">
        <f>IF('All Meals'!C34="","",'All Meals'!C34)</f>
        <v/>
      </c>
      <c r="O29" s="572"/>
      <c r="P29" s="578"/>
      <c r="Q29" s="578"/>
      <c r="R29" s="578"/>
      <c r="S29" s="577"/>
      <c r="T29" s="574">
        <f t="shared" si="0"/>
        <v>0</v>
      </c>
      <c r="U29" s="574">
        <f t="shared" si="1"/>
        <v>0</v>
      </c>
      <c r="V29" s="574">
        <f t="shared" si="2"/>
        <v>0</v>
      </c>
      <c r="W29" s="574"/>
      <c r="X29" s="576"/>
      <c r="Y29" s="578"/>
      <c r="Z29" s="578"/>
      <c r="AA29" s="578"/>
      <c r="AB29" s="578"/>
      <c r="AC29">
        <f t="shared" si="3"/>
        <v>0</v>
      </c>
      <c r="AD29">
        <f t="shared" si="4"/>
        <v>0</v>
      </c>
      <c r="AE29">
        <f t="shared" si="5"/>
        <v>0</v>
      </c>
      <c r="AH29" s="1198" t="s">
        <v>746</v>
      </c>
      <c r="AI29" s="1198">
        <v>68</v>
      </c>
      <c r="AJ29" s="1198">
        <v>1.58</v>
      </c>
      <c r="AK29" s="1198" t="s">
        <v>747</v>
      </c>
      <c r="AL29" s="1198">
        <v>68</v>
      </c>
      <c r="AM29" s="1198">
        <v>1.58</v>
      </c>
      <c r="AN29" s="1198">
        <v>94</v>
      </c>
      <c r="AO29" s="1198">
        <v>1.58</v>
      </c>
      <c r="AP29" s="1198" t="s">
        <v>747</v>
      </c>
      <c r="AQ29" s="1199">
        <v>1.6</v>
      </c>
      <c r="AR29" s="1199"/>
      <c r="AU29" s="593">
        <v>70</v>
      </c>
    </row>
    <row r="30" spans="1:48" ht="47.25" customHeight="1" x14ac:dyDescent="0.25">
      <c r="A30" s="481"/>
      <c r="B30" s="482"/>
      <c r="C30" s="480">
        <v>85.4</v>
      </c>
      <c r="D30" s="480">
        <v>1.7441666666666669</v>
      </c>
      <c r="E30" s="480"/>
      <c r="F30" s="1196" t="s">
        <v>748</v>
      </c>
      <c r="G30" s="1196"/>
      <c r="H30" s="1196"/>
      <c r="I30" s="1196"/>
      <c r="J30" s="1197"/>
      <c r="K30" s="570">
        <f>K28/5</f>
        <v>0</v>
      </c>
      <c r="L30" s="570">
        <f>L28/5</f>
        <v>0</v>
      </c>
      <c r="N30" s="571" t="str">
        <f>IF('All Meals'!C35="","",'All Meals'!C35)</f>
        <v/>
      </c>
      <c r="O30" s="572"/>
      <c r="P30" s="578"/>
      <c r="Q30" s="578"/>
      <c r="R30" s="578"/>
      <c r="S30" s="577"/>
      <c r="T30" s="574">
        <f t="shared" si="0"/>
        <v>0</v>
      </c>
      <c r="U30" s="574">
        <f t="shared" si="1"/>
        <v>0</v>
      </c>
      <c r="V30" s="574">
        <f t="shared" si="2"/>
        <v>0</v>
      </c>
      <c r="W30" s="574"/>
      <c r="X30" s="576"/>
      <c r="Y30" s="578"/>
      <c r="Z30" s="578"/>
      <c r="AA30" s="578"/>
      <c r="AB30" s="578"/>
      <c r="AC30">
        <f t="shared" si="3"/>
        <v>0</v>
      </c>
      <c r="AD30">
        <f t="shared" si="4"/>
        <v>0</v>
      </c>
      <c r="AE30">
        <f t="shared" si="5"/>
        <v>0</v>
      </c>
      <c r="AG30" s="447"/>
      <c r="AH30" s="1198" t="s">
        <v>749</v>
      </c>
      <c r="AI30" s="1198">
        <v>52</v>
      </c>
      <c r="AJ30" s="1198">
        <v>3.46</v>
      </c>
      <c r="AK30" s="1198" t="s">
        <v>749</v>
      </c>
      <c r="AL30" s="1198">
        <v>52</v>
      </c>
      <c r="AM30" s="1198">
        <v>3.46</v>
      </c>
      <c r="AN30" s="1198">
        <v>52</v>
      </c>
      <c r="AO30" s="1198">
        <v>3.46</v>
      </c>
      <c r="AP30" s="1198" t="s">
        <v>749</v>
      </c>
      <c r="AQ30" s="1198">
        <v>3.46</v>
      </c>
      <c r="AR30" s="1198"/>
      <c r="AU30" s="593">
        <v>6</v>
      </c>
    </row>
    <row r="31" spans="1:48" ht="47.25" customHeight="1" x14ac:dyDescent="0.25">
      <c r="A31" s="483"/>
      <c r="B31" s="484"/>
      <c r="C31" s="484">
        <v>0</v>
      </c>
      <c r="D31" s="484">
        <v>0</v>
      </c>
      <c r="E31" s="484"/>
      <c r="F31" s="1200" t="s">
        <v>750</v>
      </c>
      <c r="G31" s="1200"/>
      <c r="H31" s="1200"/>
      <c r="I31" s="1200"/>
      <c r="J31" s="1201"/>
      <c r="K31" s="570"/>
      <c r="L31" s="570"/>
      <c r="N31" s="571" t="str">
        <f>IF('All Meals'!C36="","",'All Meals'!C36)</f>
        <v/>
      </c>
      <c r="O31" s="572"/>
      <c r="P31" s="578"/>
      <c r="Q31" s="578"/>
      <c r="R31" s="578"/>
      <c r="S31" s="577"/>
      <c r="T31" s="574">
        <f t="shared" si="0"/>
        <v>0</v>
      </c>
      <c r="U31" s="574">
        <f t="shared" si="1"/>
        <v>0</v>
      </c>
      <c r="V31" s="574">
        <f t="shared" si="2"/>
        <v>0</v>
      </c>
      <c r="W31" s="574"/>
      <c r="X31" s="576"/>
      <c r="Y31" s="578"/>
      <c r="Z31" s="578"/>
      <c r="AA31" s="578"/>
      <c r="AB31" s="578"/>
      <c r="AC31">
        <f t="shared" si="3"/>
        <v>0</v>
      </c>
      <c r="AD31">
        <f t="shared" si="4"/>
        <v>0</v>
      </c>
      <c r="AE31">
        <f t="shared" si="5"/>
        <v>0</v>
      </c>
      <c r="AG31" s="448"/>
      <c r="AH31" s="1198" t="s">
        <v>751</v>
      </c>
      <c r="AI31" s="1198">
        <v>73</v>
      </c>
      <c r="AJ31" s="1198">
        <v>1.2</v>
      </c>
      <c r="AK31" s="1198" t="s">
        <v>751</v>
      </c>
      <c r="AL31" s="1198">
        <v>73</v>
      </c>
      <c r="AM31" s="1198">
        <v>1.2</v>
      </c>
      <c r="AN31" s="1198">
        <v>73</v>
      </c>
      <c r="AO31" s="1198">
        <v>1.2</v>
      </c>
      <c r="AP31" s="1198" t="s">
        <v>751</v>
      </c>
      <c r="AQ31" s="1199">
        <v>1.2</v>
      </c>
      <c r="AR31" s="1199"/>
      <c r="AU31" s="593">
        <v>135</v>
      </c>
    </row>
    <row r="32" spans="1:48" ht="47.25" customHeight="1" x14ac:dyDescent="0.25">
      <c r="B32" s="66"/>
      <c r="C32" s="66">
        <f>IF($B$28=1,C28,IF($B$28=2,C29,IF($B$28=3,C30,IF($B$28=4,C31,0))))</f>
        <v>0</v>
      </c>
      <c r="D32" s="66">
        <f>IF($B$28=1,D28,IF($B$28=2,D29,IF($B$28=3,D30,IF($B$28=4,D31,0))))</f>
        <v>0</v>
      </c>
      <c r="E32" s="66">
        <f>IF($B$28=1,E28,IF($B$28=2,E28,IF($B$28=3,E28,IF($B$28=4,0,0))))</f>
        <v>0</v>
      </c>
      <c r="N32" s="571" t="str">
        <f>IF('All Meals'!C37="","",'All Meals'!C37)</f>
        <v/>
      </c>
      <c r="O32" s="572"/>
      <c r="P32" s="578"/>
      <c r="Q32" s="578"/>
      <c r="R32" s="578"/>
      <c r="S32" s="577"/>
      <c r="T32" s="574">
        <f t="shared" si="0"/>
        <v>0</v>
      </c>
      <c r="U32" s="574">
        <f t="shared" si="1"/>
        <v>0</v>
      </c>
      <c r="V32" s="574">
        <f t="shared" si="2"/>
        <v>0</v>
      </c>
      <c r="W32" s="574"/>
      <c r="X32" s="576"/>
      <c r="Y32" s="578"/>
      <c r="Z32" s="578"/>
      <c r="AA32" s="578"/>
      <c r="AB32" s="578"/>
      <c r="AC32">
        <f t="shared" si="3"/>
        <v>0</v>
      </c>
      <c r="AD32">
        <f t="shared" si="4"/>
        <v>0</v>
      </c>
      <c r="AE32">
        <f t="shared" si="5"/>
        <v>0</v>
      </c>
      <c r="AG32" s="448"/>
      <c r="AH32" s="1198" t="s">
        <v>752</v>
      </c>
      <c r="AI32" s="1198">
        <v>29</v>
      </c>
      <c r="AJ32" s="1198">
        <v>0.19</v>
      </c>
      <c r="AK32" s="1198" t="s">
        <v>752</v>
      </c>
      <c r="AL32" s="1198">
        <v>29</v>
      </c>
      <c r="AM32" s="1198">
        <v>0.19</v>
      </c>
      <c r="AN32" s="1198">
        <v>29</v>
      </c>
      <c r="AO32" s="1198">
        <v>0.19</v>
      </c>
      <c r="AP32" s="1198" t="s">
        <v>752</v>
      </c>
      <c r="AQ32" s="1198">
        <v>0.19</v>
      </c>
      <c r="AR32" s="1198"/>
      <c r="AU32" s="593">
        <v>168</v>
      </c>
    </row>
    <row r="33" spans="1:48" ht="47.25" customHeight="1" x14ac:dyDescent="0.25">
      <c r="A33" s="1202" t="s">
        <v>753</v>
      </c>
      <c r="B33" s="1202"/>
      <c r="C33" s="1202"/>
      <c r="D33" s="1202"/>
      <c r="E33" s="1202"/>
      <c r="F33" s="1202"/>
      <c r="G33" s="1202"/>
      <c r="H33" s="1202"/>
      <c r="I33" s="1202"/>
      <c r="J33" s="1202"/>
      <c r="K33" s="1203" t="s">
        <v>754</v>
      </c>
      <c r="L33" s="1204"/>
      <c r="N33" s="571" t="str">
        <f>IF('All Meals'!C38="","",'All Meals'!C38)</f>
        <v/>
      </c>
      <c r="O33" s="572"/>
      <c r="P33" s="578"/>
      <c r="Q33" s="578"/>
      <c r="R33" s="578"/>
      <c r="S33" s="577"/>
      <c r="T33" s="574">
        <f t="shared" si="0"/>
        <v>0</v>
      </c>
      <c r="U33" s="574">
        <f t="shared" si="1"/>
        <v>0</v>
      </c>
      <c r="V33" s="574">
        <f t="shared" si="2"/>
        <v>0</v>
      </c>
      <c r="W33" s="574"/>
      <c r="X33" s="576"/>
      <c r="Y33" s="578"/>
      <c r="Z33" s="578"/>
      <c r="AA33" s="578"/>
      <c r="AB33" s="578"/>
      <c r="AC33">
        <f t="shared" si="3"/>
        <v>0</v>
      </c>
      <c r="AD33">
        <f t="shared" si="4"/>
        <v>0</v>
      </c>
      <c r="AE33">
        <f t="shared" si="5"/>
        <v>0</v>
      </c>
      <c r="AG33" s="448"/>
      <c r="AH33" s="1198" t="s">
        <v>755</v>
      </c>
      <c r="AI33" s="1198">
        <v>43</v>
      </c>
      <c r="AJ33" s="1198">
        <v>0.66</v>
      </c>
      <c r="AK33" s="1198" t="s">
        <v>755</v>
      </c>
      <c r="AL33" s="1198">
        <v>43</v>
      </c>
      <c r="AM33" s="1198">
        <v>0.66</v>
      </c>
      <c r="AN33" s="1198">
        <v>43</v>
      </c>
      <c r="AO33" s="1198">
        <v>0.66</v>
      </c>
      <c r="AP33" s="1198" t="s">
        <v>755</v>
      </c>
      <c r="AQ33" s="1198">
        <v>0.66</v>
      </c>
      <c r="AR33" s="1198"/>
      <c r="AU33" s="593">
        <v>146</v>
      </c>
    </row>
    <row r="34" spans="1:48" ht="47.25" customHeight="1" x14ac:dyDescent="0.25">
      <c r="A34" s="1205" t="s">
        <v>756</v>
      </c>
      <c r="B34" s="1206"/>
      <c r="C34" s="1206"/>
      <c r="D34" s="1206"/>
      <c r="E34" s="1206"/>
      <c r="F34" s="1206"/>
      <c r="G34" s="1207"/>
      <c r="H34" s="649"/>
      <c r="I34" s="649"/>
      <c r="J34" s="594">
        <f>IF(ISERROR(('Weekly Report'!G14)/SUM('Weekly Report'!G13:G17)*'Weekly Report'!G10),0,(('Weekly Report'!G14)/SUM('Weekly Report'!G13:G17)*'Weekly Report'!G10))</f>
        <v>0</v>
      </c>
      <c r="K34">
        <f>IF(SUM(E40:F40)&gt;0,E36,0)</f>
        <v>0</v>
      </c>
      <c r="L34">
        <f>K34/5</f>
        <v>0</v>
      </c>
      <c r="N34" s="571" t="str">
        <f>IF('All Meals'!C39="","",'All Meals'!C39)</f>
        <v/>
      </c>
      <c r="O34" s="572"/>
      <c r="P34" s="578"/>
      <c r="Q34" s="578"/>
      <c r="R34" s="578"/>
      <c r="S34" s="577"/>
      <c r="T34" s="574">
        <f t="shared" si="0"/>
        <v>0</v>
      </c>
      <c r="U34" s="574">
        <f t="shared" si="1"/>
        <v>0</v>
      </c>
      <c r="V34" s="574">
        <f t="shared" si="2"/>
        <v>0</v>
      </c>
      <c r="W34" s="574"/>
      <c r="X34" s="576"/>
      <c r="Y34" s="578"/>
      <c r="Z34" s="578"/>
      <c r="AA34" s="578"/>
      <c r="AB34" s="578"/>
      <c r="AC34">
        <f t="shared" si="3"/>
        <v>0</v>
      </c>
      <c r="AD34">
        <f t="shared" si="4"/>
        <v>0</v>
      </c>
      <c r="AE34">
        <f t="shared" si="5"/>
        <v>0</v>
      </c>
      <c r="AG34" s="448"/>
      <c r="AH34" s="1198" t="s">
        <v>757</v>
      </c>
      <c r="AI34" s="1198">
        <v>11</v>
      </c>
      <c r="AJ34" s="1198">
        <v>7.0000000000000007E-2</v>
      </c>
      <c r="AK34" s="1198" t="s">
        <v>757</v>
      </c>
      <c r="AL34" s="1198">
        <v>11</v>
      </c>
      <c r="AM34" s="1198">
        <v>7.0000000000000007E-2</v>
      </c>
      <c r="AN34" s="1198">
        <v>11</v>
      </c>
      <c r="AO34" s="1198">
        <v>7.0000000000000007E-2</v>
      </c>
      <c r="AP34" s="1198" t="s">
        <v>757</v>
      </c>
      <c r="AQ34" s="1198">
        <v>7.0000000000000007E-2</v>
      </c>
      <c r="AR34" s="1198"/>
      <c r="AU34" s="593">
        <v>134</v>
      </c>
    </row>
    <row r="35" spans="1:48" ht="47.25" customHeight="1" x14ac:dyDescent="0.25">
      <c r="A35" s="1208" t="s">
        <v>758</v>
      </c>
      <c r="B35" s="1209"/>
      <c r="C35" s="1209"/>
      <c r="D35" s="1209"/>
      <c r="E35" s="1209"/>
      <c r="F35" s="1210"/>
      <c r="G35" s="1211" t="s">
        <v>759</v>
      </c>
      <c r="H35" s="1212"/>
      <c r="I35" s="1212"/>
      <c r="J35" s="1213"/>
      <c r="K35" s="570" t="s">
        <v>737</v>
      </c>
      <c r="L35" s="570" t="s">
        <v>738</v>
      </c>
      <c r="N35" s="571" t="str">
        <f>IF('All Meals'!C40="","",'All Meals'!C40)</f>
        <v/>
      </c>
      <c r="O35" s="572"/>
      <c r="P35" s="578"/>
      <c r="Q35" s="578"/>
      <c r="R35" s="578"/>
      <c r="S35" s="577"/>
      <c r="T35" s="574">
        <f t="shared" si="0"/>
        <v>0</v>
      </c>
      <c r="U35" s="574">
        <f t="shared" si="1"/>
        <v>0</v>
      </c>
      <c r="V35" s="574">
        <f t="shared" si="2"/>
        <v>0</v>
      </c>
      <c r="W35" s="574"/>
      <c r="X35" s="576"/>
      <c r="Y35" s="578"/>
      <c r="Z35" s="578"/>
      <c r="AA35" s="578"/>
      <c r="AB35" s="578"/>
      <c r="AC35">
        <f t="shared" si="3"/>
        <v>0</v>
      </c>
      <c r="AD35">
        <f t="shared" si="4"/>
        <v>0</v>
      </c>
      <c r="AE35">
        <f t="shared" si="5"/>
        <v>0</v>
      </c>
      <c r="AG35" s="448"/>
      <c r="AH35" s="1198" t="s">
        <v>760</v>
      </c>
      <c r="AI35" s="1198">
        <v>57</v>
      </c>
      <c r="AJ35" s="1198">
        <v>0.72</v>
      </c>
      <c r="AK35" s="1198" t="s">
        <v>760</v>
      </c>
      <c r="AL35" s="1198">
        <v>57</v>
      </c>
      <c r="AM35" s="1198">
        <v>0.72</v>
      </c>
      <c r="AN35" s="1198">
        <v>57</v>
      </c>
      <c r="AO35" s="1198">
        <v>0.72</v>
      </c>
      <c r="AP35" s="1198" t="s">
        <v>760</v>
      </c>
      <c r="AQ35" s="1198">
        <v>0.72</v>
      </c>
      <c r="AR35" s="1198"/>
      <c r="AU35" s="593">
        <v>88</v>
      </c>
    </row>
    <row r="36" spans="1:48" ht="47.25" customHeight="1" x14ac:dyDescent="0.25">
      <c r="A36" s="488"/>
      <c r="B36" s="489">
        <v>4</v>
      </c>
      <c r="C36" s="473">
        <v>109.43333333333332</v>
      </c>
      <c r="D36" s="473">
        <v>0.35566666666666674</v>
      </c>
      <c r="E36" s="473">
        <v>128.97</v>
      </c>
      <c r="F36" s="490" t="s">
        <v>761</v>
      </c>
      <c r="G36" s="557"/>
      <c r="H36" s="558">
        <v>4</v>
      </c>
      <c r="I36" s="557">
        <v>3.6749999999999998</v>
      </c>
      <c r="J36" s="485" t="s">
        <v>761</v>
      </c>
      <c r="K36" s="516">
        <f>J34*I40</f>
        <v>0</v>
      </c>
      <c r="L36" s="570">
        <f>J34*D40</f>
        <v>0</v>
      </c>
      <c r="N36" s="571" t="str">
        <f>IF('All Meals'!C41="","",'All Meals'!C41)</f>
        <v/>
      </c>
      <c r="O36" s="572"/>
      <c r="P36" s="578"/>
      <c r="Q36" s="578"/>
      <c r="R36" s="578"/>
      <c r="S36" s="577"/>
      <c r="T36" s="574">
        <f t="shared" si="0"/>
        <v>0</v>
      </c>
      <c r="U36" s="574">
        <f t="shared" si="1"/>
        <v>0</v>
      </c>
      <c r="V36" s="574">
        <f t="shared" si="2"/>
        <v>0</v>
      </c>
      <c r="W36" s="574"/>
      <c r="X36" s="576"/>
      <c r="Y36" s="578"/>
      <c r="Z36" s="578"/>
      <c r="AA36" s="578"/>
      <c r="AB36" s="578"/>
      <c r="AC36">
        <f t="shared" si="3"/>
        <v>0</v>
      </c>
      <c r="AD36">
        <f t="shared" si="4"/>
        <v>0</v>
      </c>
      <c r="AE36">
        <f t="shared" si="5"/>
        <v>0</v>
      </c>
      <c r="AG36" s="448"/>
      <c r="AH36" s="1198" t="s">
        <v>762</v>
      </c>
      <c r="AI36" s="1198">
        <v>9</v>
      </c>
      <c r="AJ36" s="1198">
        <v>0</v>
      </c>
      <c r="AK36" s="1198" t="s">
        <v>762</v>
      </c>
      <c r="AL36" s="1198">
        <v>9</v>
      </c>
      <c r="AM36" s="1198">
        <v>0</v>
      </c>
      <c r="AN36" s="1198">
        <v>9</v>
      </c>
      <c r="AO36" s="1198">
        <v>0</v>
      </c>
      <c r="AP36" s="1198" t="s">
        <v>762</v>
      </c>
      <c r="AQ36" s="1198">
        <v>0</v>
      </c>
      <c r="AR36" s="1198"/>
      <c r="AU36" s="593">
        <v>82</v>
      </c>
    </row>
    <row r="37" spans="1:48" ht="47.25" customHeight="1" x14ac:dyDescent="0.25">
      <c r="A37" s="491"/>
      <c r="B37" s="492"/>
      <c r="C37" s="473">
        <v>131.83333333333331</v>
      </c>
      <c r="D37" s="473">
        <v>1.0731666666666668</v>
      </c>
      <c r="E37" s="473"/>
      <c r="F37" s="493" t="s">
        <v>763</v>
      </c>
      <c r="G37" s="557"/>
      <c r="H37" s="559"/>
      <c r="I37" s="557">
        <v>12.25</v>
      </c>
      <c r="J37" s="486" t="s">
        <v>763</v>
      </c>
      <c r="K37" s="454" t="s">
        <v>708</v>
      </c>
      <c r="L37" s="570" t="s">
        <v>709</v>
      </c>
      <c r="N37" s="571" t="str">
        <f>IF('All Meals'!C42="","",'All Meals'!C42)</f>
        <v/>
      </c>
      <c r="O37" s="572"/>
      <c r="P37" s="578"/>
      <c r="Q37" s="578"/>
      <c r="R37" s="578"/>
      <c r="S37" s="577"/>
      <c r="T37" s="574">
        <f t="shared" si="0"/>
        <v>0</v>
      </c>
      <c r="U37" s="574">
        <f t="shared" si="1"/>
        <v>0</v>
      </c>
      <c r="V37" s="574">
        <f t="shared" si="2"/>
        <v>0</v>
      </c>
      <c r="W37" s="574"/>
      <c r="X37" s="576"/>
      <c r="Y37" s="578"/>
      <c r="Z37" s="578"/>
      <c r="AA37" s="578"/>
      <c r="AB37" s="578"/>
      <c r="AC37">
        <f t="shared" si="3"/>
        <v>0</v>
      </c>
      <c r="AD37">
        <f t="shared" si="4"/>
        <v>0</v>
      </c>
      <c r="AE37">
        <f t="shared" si="5"/>
        <v>0</v>
      </c>
      <c r="AG37" s="448"/>
      <c r="AH37" s="1198" t="s">
        <v>764</v>
      </c>
      <c r="AI37" s="1198">
        <v>38</v>
      </c>
      <c r="AJ37" s="1198">
        <v>0</v>
      </c>
      <c r="AK37" s="1198" t="s">
        <v>764</v>
      </c>
      <c r="AL37" s="1198">
        <v>38</v>
      </c>
      <c r="AM37" s="1198">
        <v>0</v>
      </c>
      <c r="AN37" s="1198">
        <v>38</v>
      </c>
      <c r="AO37" s="1198">
        <v>0</v>
      </c>
      <c r="AP37" s="1198" t="s">
        <v>764</v>
      </c>
      <c r="AQ37" s="1198">
        <v>0</v>
      </c>
      <c r="AR37" s="1198"/>
      <c r="AU37" s="593">
        <v>1</v>
      </c>
    </row>
    <row r="38" spans="1:48" ht="47.25" customHeight="1" x14ac:dyDescent="0.25">
      <c r="A38" s="491"/>
      <c r="B38" s="492"/>
      <c r="C38" s="473">
        <v>154.23333333333332</v>
      </c>
      <c r="D38" s="473">
        <v>1.7906666666666669</v>
      </c>
      <c r="E38" s="473"/>
      <c r="F38" s="493" t="s">
        <v>765</v>
      </c>
      <c r="G38" s="557"/>
      <c r="H38" s="559"/>
      <c r="I38" s="557">
        <v>20.824999999999999</v>
      </c>
      <c r="J38" s="486" t="s">
        <v>765</v>
      </c>
      <c r="K38" s="272">
        <f>K36/5</f>
        <v>0</v>
      </c>
      <c r="L38" s="570">
        <f>L36/5</f>
        <v>0</v>
      </c>
      <c r="N38" s="571" t="str">
        <f>IF('All Meals'!C43="","",'All Meals'!C43)</f>
        <v/>
      </c>
      <c r="O38" s="572"/>
      <c r="P38" s="578"/>
      <c r="Q38" s="578"/>
      <c r="R38" s="578"/>
      <c r="S38" s="577"/>
      <c r="T38" s="574">
        <f t="shared" si="0"/>
        <v>0</v>
      </c>
      <c r="U38" s="574">
        <f t="shared" si="1"/>
        <v>0</v>
      </c>
      <c r="V38" s="574">
        <f t="shared" si="2"/>
        <v>0</v>
      </c>
      <c r="W38" s="574"/>
      <c r="X38" s="576"/>
      <c r="Y38" s="578"/>
      <c r="Z38" s="578"/>
      <c r="AA38" s="578"/>
      <c r="AB38" s="578"/>
      <c r="AC38">
        <f t="shared" si="3"/>
        <v>0</v>
      </c>
      <c r="AD38">
        <f t="shared" si="4"/>
        <v>0</v>
      </c>
      <c r="AE38">
        <f t="shared" si="5"/>
        <v>0</v>
      </c>
      <c r="AG38" s="448"/>
      <c r="AH38" s="1198" t="s">
        <v>766</v>
      </c>
      <c r="AI38" s="1198">
        <v>106</v>
      </c>
      <c r="AJ38" s="1198">
        <v>0.01</v>
      </c>
      <c r="AK38" s="1198" t="s">
        <v>766</v>
      </c>
      <c r="AL38" s="1198">
        <v>106</v>
      </c>
      <c r="AM38" s="1198">
        <v>0.01</v>
      </c>
      <c r="AN38" s="1198">
        <v>106</v>
      </c>
      <c r="AO38" s="1198">
        <v>0.01</v>
      </c>
      <c r="AP38" s="1198" t="s">
        <v>766</v>
      </c>
      <c r="AQ38" s="1198">
        <v>0.01</v>
      </c>
      <c r="AR38" s="1198"/>
      <c r="AU38" s="593">
        <v>24</v>
      </c>
    </row>
    <row r="39" spans="1:48" ht="47.25" customHeight="1" x14ac:dyDescent="0.25">
      <c r="A39" s="494"/>
      <c r="B39" s="495"/>
      <c r="C39" s="495">
        <v>0</v>
      </c>
      <c r="D39" s="495">
        <v>0</v>
      </c>
      <c r="E39" s="495"/>
      <c r="F39" s="496" t="s">
        <v>767</v>
      </c>
      <c r="G39" s="560"/>
      <c r="H39" s="560"/>
      <c r="I39" s="561">
        <v>0</v>
      </c>
      <c r="J39" s="487" t="s">
        <v>767</v>
      </c>
      <c r="K39" s="455"/>
      <c r="N39" s="571" t="str">
        <f>IF('All Meals'!C44="","",'All Meals'!C44)</f>
        <v/>
      </c>
      <c r="O39" s="572"/>
      <c r="P39" s="578"/>
      <c r="Q39" s="578"/>
      <c r="R39" s="578"/>
      <c r="S39" s="577"/>
      <c r="T39" s="574">
        <f t="shared" si="0"/>
        <v>0</v>
      </c>
      <c r="U39" s="574">
        <f t="shared" si="1"/>
        <v>0</v>
      </c>
      <c r="V39" s="574">
        <f t="shared" si="2"/>
        <v>0</v>
      </c>
      <c r="W39" s="574"/>
      <c r="X39" s="576"/>
      <c r="Y39" s="578"/>
      <c r="Z39" s="578"/>
      <c r="AA39" s="578"/>
      <c r="AB39" s="578"/>
      <c r="AC39">
        <f t="shared" si="3"/>
        <v>0</v>
      </c>
      <c r="AD39">
        <f t="shared" si="4"/>
        <v>0</v>
      </c>
      <c r="AE39">
        <f t="shared" si="5"/>
        <v>0</v>
      </c>
      <c r="AG39" s="448"/>
      <c r="AH39" s="1198" t="s">
        <v>768</v>
      </c>
      <c r="AI39" s="1198">
        <v>3</v>
      </c>
      <c r="AJ39" s="1198">
        <v>0.01</v>
      </c>
      <c r="AK39" s="1198" t="s">
        <v>768</v>
      </c>
      <c r="AL39" s="1198">
        <v>3</v>
      </c>
      <c r="AM39" s="1198">
        <v>0.01</v>
      </c>
      <c r="AN39" s="1198">
        <v>3</v>
      </c>
      <c r="AO39" s="1198">
        <v>0.01</v>
      </c>
      <c r="AP39" s="1198" t="s">
        <v>768</v>
      </c>
      <c r="AQ39" s="1198">
        <v>0.01</v>
      </c>
      <c r="AR39" s="1198"/>
      <c r="AU39" s="593">
        <v>57</v>
      </c>
    </row>
    <row r="40" spans="1:48" ht="47.25" customHeight="1" x14ac:dyDescent="0.25">
      <c r="B40" s="66"/>
      <c r="C40" s="66">
        <f>IF($B$36=1,C36,IF($B$36=2,C37,IF($B$36=3,C38,IF($B$36=4,C39,0))))</f>
        <v>0</v>
      </c>
      <c r="D40" s="66">
        <f>IF($B$36=1,D36,IF($B$36=2,D37,IF($B$36=3,D38,IF($B$36=4,D39,0))))</f>
        <v>0</v>
      </c>
      <c r="E40" s="66">
        <f>IF($B$36=1,E36,IF($B$36=2,E36,IF($B$36=3,E36,IF($B$36=4,0,0))))</f>
        <v>0</v>
      </c>
      <c r="F40" s="595">
        <f>IF($H$36=1,E36,IF($H$36=2,E36,IF($H$36=3,E36,IF($H$36=4,0,0))))</f>
        <v>0</v>
      </c>
      <c r="G40" s="570"/>
      <c r="H40" s="456">
        <f>IF($H$36=1,I36,IF($H$36=2,I37,IF($H$36=3,I38,IF($H$36=4,I39,0))))</f>
        <v>0</v>
      </c>
      <c r="I40" s="570">
        <f>SUM(C40,H40)</f>
        <v>0</v>
      </c>
      <c r="N40" s="571" t="str">
        <f>IF('All Meals'!C45="","",'All Meals'!C45)</f>
        <v/>
      </c>
      <c r="O40" s="572"/>
      <c r="P40" s="578"/>
      <c r="Q40" s="578"/>
      <c r="R40" s="578"/>
      <c r="S40" s="577"/>
      <c r="T40" s="574">
        <f t="shared" ref="T40:T56" si="6">P40*S40</f>
        <v>0</v>
      </c>
      <c r="U40" s="574">
        <f t="shared" ref="U40:U56" si="7">Q40*S40</f>
        <v>0</v>
      </c>
      <c r="V40" s="574">
        <f t="shared" ref="V40:V56" si="8">R40*S40</f>
        <v>0</v>
      </c>
      <c r="W40" s="574"/>
      <c r="X40" s="576"/>
      <c r="Y40" s="578"/>
      <c r="Z40" s="578"/>
      <c r="AA40" s="578"/>
      <c r="AB40" s="578"/>
      <c r="AC40">
        <f t="shared" ref="AC40:AC56" si="9">Y40*AB40</f>
        <v>0</v>
      </c>
      <c r="AD40">
        <f t="shared" ref="AD40:AD56" si="10">Z40*AB40</f>
        <v>0</v>
      </c>
      <c r="AE40">
        <f t="shared" ref="AE40:AE56" si="11">AA40*AB40</f>
        <v>0</v>
      </c>
      <c r="AG40" s="746" t="s">
        <v>727</v>
      </c>
      <c r="AH40" s="746"/>
      <c r="AI40" s="746"/>
      <c r="AJ40" s="746"/>
      <c r="AK40" s="746"/>
      <c r="AL40" s="746"/>
      <c r="AM40" s="746"/>
      <c r="AN40" s="746"/>
      <c r="AO40" s="746"/>
      <c r="AP40" s="746"/>
      <c r="AQ40" s="746"/>
      <c r="AR40" s="746"/>
      <c r="AS40" s="746"/>
      <c r="AT40" s="746"/>
      <c r="AU40" s="746"/>
      <c r="AV40" s="746"/>
    </row>
    <row r="41" spans="1:48" ht="47.25" customHeight="1" x14ac:dyDescent="0.25">
      <c r="A41" s="1214" t="s">
        <v>769</v>
      </c>
      <c r="B41" s="1214"/>
      <c r="C41" s="1214"/>
      <c r="D41" s="1214"/>
      <c r="E41" s="1214"/>
      <c r="F41" s="1214"/>
      <c r="G41" s="1214"/>
      <c r="H41" s="1214"/>
      <c r="I41" s="1214"/>
      <c r="J41" s="1214"/>
      <c r="K41" s="1203" t="s">
        <v>730</v>
      </c>
      <c r="L41" s="1204"/>
      <c r="N41" s="571" t="str">
        <f>IF('All Meals'!C46="","",'All Meals'!C46)</f>
        <v/>
      </c>
      <c r="O41" s="572"/>
      <c r="P41" s="578"/>
      <c r="Q41" s="578"/>
      <c r="R41" s="578"/>
      <c r="S41" s="577"/>
      <c r="T41" s="574">
        <f t="shared" si="6"/>
        <v>0</v>
      </c>
      <c r="U41" s="574">
        <f t="shared" si="7"/>
        <v>0</v>
      </c>
      <c r="V41" s="574">
        <f t="shared" si="8"/>
        <v>0</v>
      </c>
      <c r="W41" s="574"/>
      <c r="X41" s="576"/>
      <c r="Y41" s="578"/>
      <c r="Z41" s="578"/>
      <c r="AA41" s="578"/>
      <c r="AB41" s="578"/>
      <c r="AC41">
        <f t="shared" si="9"/>
        <v>0</v>
      </c>
      <c r="AD41">
        <f t="shared" si="10"/>
        <v>0</v>
      </c>
      <c r="AE41">
        <f t="shared" si="11"/>
        <v>0</v>
      </c>
      <c r="AG41" s="448"/>
      <c r="AJ41" s="448"/>
      <c r="AN41" s="448"/>
    </row>
    <row r="42" spans="1:48" ht="47.25" customHeight="1" x14ac:dyDescent="0.25">
      <c r="A42" s="1215" t="s">
        <v>770</v>
      </c>
      <c r="B42" s="1216"/>
      <c r="C42" s="1216"/>
      <c r="D42" s="1216"/>
      <c r="E42" s="1216"/>
      <c r="F42" s="1216"/>
      <c r="G42" s="1217"/>
      <c r="H42" s="650"/>
      <c r="I42" s="650"/>
      <c r="J42" s="596">
        <f>IF(ISERROR(('Weekly Report'!G15)/SUM('Weekly Report'!G13:G17)*'Weekly Report'!G10),0,'Weekly Report'!G15/SUM('Weekly Report'!G13:G17)*'Weekly Report'!G10)</f>
        <v>0</v>
      </c>
      <c r="K42">
        <f>J42*E48</f>
        <v>0</v>
      </c>
      <c r="L42">
        <f>K42/5</f>
        <v>0</v>
      </c>
      <c r="N42" s="571" t="str">
        <f>IF('All Meals'!C47="","",'All Meals'!C47)</f>
        <v/>
      </c>
      <c r="O42" s="572"/>
      <c r="P42" s="578"/>
      <c r="Q42" s="578"/>
      <c r="R42" s="578"/>
      <c r="S42" s="577"/>
      <c r="T42" s="574">
        <f t="shared" si="6"/>
        <v>0</v>
      </c>
      <c r="U42" s="574">
        <f t="shared" si="7"/>
        <v>0</v>
      </c>
      <c r="V42" s="574">
        <f t="shared" si="8"/>
        <v>0</v>
      </c>
      <c r="W42" s="574"/>
      <c r="X42" s="576"/>
      <c r="Y42" s="578"/>
      <c r="Z42" s="578"/>
      <c r="AA42" s="578"/>
      <c r="AB42" s="578"/>
      <c r="AC42">
        <f t="shared" si="9"/>
        <v>0</v>
      </c>
      <c r="AD42">
        <f t="shared" si="10"/>
        <v>0</v>
      </c>
      <c r="AE42">
        <f t="shared" si="11"/>
        <v>0</v>
      </c>
      <c r="AG42" s="448"/>
      <c r="AJ42" s="448"/>
      <c r="AN42" s="448"/>
    </row>
    <row r="43" spans="1:48" ht="47.25" customHeight="1" x14ac:dyDescent="0.25">
      <c r="A43" s="1218" t="s">
        <v>771</v>
      </c>
      <c r="B43" s="1219"/>
      <c r="C43" s="1219"/>
      <c r="D43" s="1219"/>
      <c r="E43" s="1219"/>
      <c r="F43" s="1219"/>
      <c r="G43" s="1219"/>
      <c r="H43" s="1219"/>
      <c r="I43" s="1219"/>
      <c r="J43" s="1220"/>
      <c r="K43" s="570" t="s">
        <v>737</v>
      </c>
      <c r="L43" s="570" t="s">
        <v>738</v>
      </c>
      <c r="N43" s="571" t="str">
        <f>IF('All Meals'!C48="","",'All Meals'!C48)</f>
        <v/>
      </c>
      <c r="O43" s="572"/>
      <c r="P43" s="578"/>
      <c r="Q43" s="578"/>
      <c r="R43" s="578"/>
      <c r="S43" s="577"/>
      <c r="T43" s="574">
        <f t="shared" si="6"/>
        <v>0</v>
      </c>
      <c r="U43" s="574">
        <f t="shared" si="7"/>
        <v>0</v>
      </c>
      <c r="V43" s="574">
        <f t="shared" si="8"/>
        <v>0</v>
      </c>
      <c r="W43" s="574"/>
      <c r="X43" s="576"/>
      <c r="Y43" s="578"/>
      <c r="Z43" s="578"/>
      <c r="AA43" s="578"/>
      <c r="AB43" s="578"/>
      <c r="AC43">
        <f t="shared" si="9"/>
        <v>0</v>
      </c>
      <c r="AD43">
        <f t="shared" si="10"/>
        <v>0</v>
      </c>
      <c r="AE43">
        <f t="shared" si="11"/>
        <v>0</v>
      </c>
    </row>
    <row r="44" spans="1:48" ht="47.25" customHeight="1" x14ac:dyDescent="0.25">
      <c r="A44" s="497"/>
      <c r="B44" s="498">
        <v>4</v>
      </c>
      <c r="C44" s="499">
        <v>246</v>
      </c>
      <c r="D44" s="499">
        <v>0.5475000000000001</v>
      </c>
      <c r="E44" s="499">
        <v>501.79</v>
      </c>
      <c r="F44" s="1221" t="s">
        <v>772</v>
      </c>
      <c r="G44" s="1221"/>
      <c r="H44" s="1221"/>
      <c r="I44" s="1221"/>
      <c r="J44" s="1222"/>
      <c r="K44" s="570">
        <f>C48*J42</f>
        <v>0</v>
      </c>
      <c r="L44" s="570">
        <f>J42*D48</f>
        <v>0</v>
      </c>
      <c r="N44" s="571" t="str">
        <f>IF('All Meals'!C49="","",'All Meals'!C49)</f>
        <v/>
      </c>
      <c r="O44" s="572"/>
      <c r="P44" s="578"/>
      <c r="Q44" s="578"/>
      <c r="R44" s="578"/>
      <c r="S44" s="577"/>
      <c r="T44" s="574">
        <f t="shared" si="6"/>
        <v>0</v>
      </c>
      <c r="U44" s="574">
        <f t="shared" si="7"/>
        <v>0</v>
      </c>
      <c r="V44" s="574">
        <f t="shared" si="8"/>
        <v>0</v>
      </c>
      <c r="W44" s="574"/>
      <c r="X44" s="576"/>
      <c r="Y44" s="578"/>
      <c r="Z44" s="578"/>
      <c r="AA44" s="578"/>
      <c r="AB44" s="578"/>
      <c r="AC44">
        <f t="shared" si="9"/>
        <v>0</v>
      </c>
      <c r="AD44">
        <f t="shared" si="10"/>
        <v>0</v>
      </c>
      <c r="AE44">
        <f t="shared" si="11"/>
        <v>0</v>
      </c>
    </row>
    <row r="45" spans="1:48" ht="47.25" customHeight="1" x14ac:dyDescent="0.25">
      <c r="A45" s="500"/>
      <c r="B45" s="501"/>
      <c r="C45" s="499">
        <v>268.39999999999998</v>
      </c>
      <c r="D45" s="499">
        <v>1.2650000000000001</v>
      </c>
      <c r="E45" s="499"/>
      <c r="F45" s="1221" t="s">
        <v>773</v>
      </c>
      <c r="G45" s="1221"/>
      <c r="H45" s="1221"/>
      <c r="I45" s="1221"/>
      <c r="J45" s="1222"/>
      <c r="K45" s="570" t="s">
        <v>708</v>
      </c>
      <c r="L45" s="570" t="s">
        <v>709</v>
      </c>
      <c r="N45" s="571" t="str">
        <f>IF('All Meals'!C50="","",'All Meals'!C50)</f>
        <v/>
      </c>
      <c r="O45" s="572"/>
      <c r="P45" s="578"/>
      <c r="Q45" s="578"/>
      <c r="R45" s="578"/>
      <c r="S45" s="577"/>
      <c r="T45" s="574">
        <f t="shared" si="6"/>
        <v>0</v>
      </c>
      <c r="U45" s="574">
        <f t="shared" si="7"/>
        <v>0</v>
      </c>
      <c r="V45" s="574">
        <f t="shared" si="8"/>
        <v>0</v>
      </c>
      <c r="W45" s="574"/>
      <c r="X45" s="576"/>
      <c r="Y45" s="578"/>
      <c r="Z45" s="578"/>
      <c r="AA45" s="578"/>
      <c r="AB45" s="578"/>
      <c r="AC45">
        <f t="shared" si="9"/>
        <v>0</v>
      </c>
      <c r="AD45">
        <f t="shared" si="10"/>
        <v>0</v>
      </c>
      <c r="AE45">
        <f t="shared" si="11"/>
        <v>0</v>
      </c>
    </row>
    <row r="46" spans="1:48" ht="47.25" customHeight="1" x14ac:dyDescent="0.25">
      <c r="A46" s="500"/>
      <c r="B46" s="501"/>
      <c r="C46" s="499">
        <v>290.8</v>
      </c>
      <c r="D46" s="499">
        <v>1.9825000000000002</v>
      </c>
      <c r="E46" s="499"/>
      <c r="F46" s="1221" t="s">
        <v>774</v>
      </c>
      <c r="G46" s="1221"/>
      <c r="H46" s="1221"/>
      <c r="I46" s="1221"/>
      <c r="J46" s="1222"/>
      <c r="K46" s="570">
        <f>K44/5</f>
        <v>0</v>
      </c>
      <c r="L46" s="570">
        <f>L44/5</f>
        <v>0</v>
      </c>
      <c r="N46" s="571" t="str">
        <f>IF('All Meals'!C51="","",'All Meals'!C51)</f>
        <v/>
      </c>
      <c r="O46" s="572"/>
      <c r="P46" s="578"/>
      <c r="Q46" s="578"/>
      <c r="R46" s="578"/>
      <c r="S46" s="577"/>
      <c r="T46" s="574">
        <f t="shared" si="6"/>
        <v>0</v>
      </c>
      <c r="U46" s="574">
        <f t="shared" si="7"/>
        <v>0</v>
      </c>
      <c r="V46" s="574">
        <f t="shared" si="8"/>
        <v>0</v>
      </c>
      <c r="W46" s="574"/>
      <c r="X46" s="576"/>
      <c r="Y46" s="578"/>
      <c r="Z46" s="578"/>
      <c r="AA46" s="578"/>
      <c r="AB46" s="578"/>
      <c r="AC46">
        <f t="shared" si="9"/>
        <v>0</v>
      </c>
      <c r="AD46">
        <f t="shared" si="10"/>
        <v>0</v>
      </c>
      <c r="AE46">
        <f t="shared" si="11"/>
        <v>0</v>
      </c>
    </row>
    <row r="47" spans="1:48" ht="47.25" customHeight="1" x14ac:dyDescent="0.25">
      <c r="A47" s="502"/>
      <c r="B47" s="503"/>
      <c r="C47" s="503">
        <v>0</v>
      </c>
      <c r="D47" s="503">
        <v>0</v>
      </c>
      <c r="E47" s="503"/>
      <c r="F47" s="1223" t="s">
        <v>775</v>
      </c>
      <c r="G47" s="1223"/>
      <c r="H47" s="1223"/>
      <c r="I47" s="1223"/>
      <c r="J47" s="1224"/>
      <c r="N47" s="571" t="str">
        <f>IF('All Meals'!C52="","",'All Meals'!C52)</f>
        <v/>
      </c>
      <c r="O47" s="572"/>
      <c r="P47" s="578"/>
      <c r="Q47" s="578"/>
      <c r="R47" s="578"/>
      <c r="S47" s="577"/>
      <c r="T47" s="574">
        <f t="shared" si="6"/>
        <v>0</v>
      </c>
      <c r="U47" s="574">
        <f t="shared" si="7"/>
        <v>0</v>
      </c>
      <c r="V47" s="574">
        <f t="shared" si="8"/>
        <v>0</v>
      </c>
      <c r="W47" s="574"/>
      <c r="X47" s="576"/>
      <c r="Y47" s="578"/>
      <c r="Z47" s="578"/>
      <c r="AA47" s="578"/>
      <c r="AB47" s="578"/>
      <c r="AC47">
        <f t="shared" si="9"/>
        <v>0</v>
      </c>
      <c r="AD47">
        <f t="shared" si="10"/>
        <v>0</v>
      </c>
      <c r="AE47">
        <f t="shared" si="11"/>
        <v>0</v>
      </c>
    </row>
    <row r="48" spans="1:48" ht="47.25" customHeight="1" x14ac:dyDescent="0.25">
      <c r="B48" s="66"/>
      <c r="C48" s="66">
        <f>IF($B$44=1,C44,IF($B$44=2,C45,IF($B$44=3,C46,IF($B$44=4,C47,0))))</f>
        <v>0</v>
      </c>
      <c r="D48" s="66">
        <f>IF($B$44=1,D44,IF($B$44=2,D45,IF($B$44=3,D46,IF($B$44=4,D47,0))))</f>
        <v>0</v>
      </c>
      <c r="E48" s="66">
        <f>IF($B$44=1,E44,IF($B$44=2,E44,IF($B$44=3,E44,IF($B$44=4,0,0))))</f>
        <v>0</v>
      </c>
      <c r="G48" s="570"/>
      <c r="J48" s="1"/>
      <c r="N48" s="571" t="str">
        <f>IF('All Meals'!C53="","",'All Meals'!C53)</f>
        <v/>
      </c>
      <c r="O48" s="572"/>
      <c r="P48" s="578"/>
      <c r="Q48" s="578"/>
      <c r="R48" s="578"/>
      <c r="S48" s="577"/>
      <c r="T48" s="574">
        <f t="shared" si="6"/>
        <v>0</v>
      </c>
      <c r="U48" s="574">
        <f t="shared" si="7"/>
        <v>0</v>
      </c>
      <c r="V48" s="574">
        <f t="shared" si="8"/>
        <v>0</v>
      </c>
      <c r="W48" s="574"/>
      <c r="X48" s="576"/>
      <c r="Y48" s="578"/>
      <c r="Z48" s="578"/>
      <c r="AA48" s="578"/>
      <c r="AB48" s="578"/>
      <c r="AC48">
        <f t="shared" si="9"/>
        <v>0</v>
      </c>
      <c r="AD48">
        <f t="shared" si="10"/>
        <v>0</v>
      </c>
      <c r="AE48">
        <f t="shared" si="11"/>
        <v>0</v>
      </c>
    </row>
    <row r="49" spans="1:31" ht="47.25" customHeight="1" x14ac:dyDescent="0.25">
      <c r="A49" s="1225" t="s">
        <v>776</v>
      </c>
      <c r="B49" s="1225"/>
      <c r="C49" s="1225"/>
      <c r="D49" s="1225"/>
      <c r="E49" s="1225"/>
      <c r="F49" s="1225"/>
      <c r="G49" s="1225"/>
      <c r="H49" s="1225"/>
      <c r="I49" s="1225"/>
      <c r="J49" s="1225"/>
      <c r="K49" s="1203" t="s">
        <v>730</v>
      </c>
      <c r="L49" s="1204"/>
      <c r="N49" s="571" t="str">
        <f>IF('All Meals'!C54="","",'All Meals'!C54)</f>
        <v/>
      </c>
      <c r="O49" s="572"/>
      <c r="P49" s="578"/>
      <c r="Q49" s="578"/>
      <c r="R49" s="578"/>
      <c r="S49" s="577"/>
      <c r="T49" s="574">
        <f t="shared" si="6"/>
        <v>0</v>
      </c>
      <c r="U49" s="574">
        <f t="shared" si="7"/>
        <v>0</v>
      </c>
      <c r="V49" s="574">
        <f t="shared" si="8"/>
        <v>0</v>
      </c>
      <c r="W49" s="574"/>
      <c r="X49" s="576"/>
      <c r="Y49" s="578"/>
      <c r="Z49" s="578"/>
      <c r="AA49" s="578"/>
      <c r="AB49" s="578"/>
      <c r="AC49">
        <f t="shared" si="9"/>
        <v>0</v>
      </c>
      <c r="AD49">
        <f t="shared" si="10"/>
        <v>0</v>
      </c>
      <c r="AE49">
        <f t="shared" si="11"/>
        <v>0</v>
      </c>
    </row>
    <row r="50" spans="1:31" ht="47.25" customHeight="1" x14ac:dyDescent="0.25">
      <c r="A50" s="1226" t="s">
        <v>777</v>
      </c>
      <c r="B50" s="1227"/>
      <c r="C50" s="1227"/>
      <c r="D50" s="1227"/>
      <c r="E50" s="1227"/>
      <c r="F50" s="1227"/>
      <c r="G50" s="1228"/>
      <c r="H50" s="651"/>
      <c r="I50" s="651"/>
      <c r="J50" s="597">
        <f>IF(ISERROR(('Weekly Report'!G16)/SUM('Weekly Report'!G13:G17)*'Weekly Report'!G10),0,('Weekly Report'!G16)/SUM('Weekly Report'!G13:G17)*'Weekly Report'!G10)</f>
        <v>0</v>
      </c>
      <c r="K50">
        <f>J50*E56</f>
        <v>0</v>
      </c>
      <c r="L50">
        <f>K50/5</f>
        <v>0</v>
      </c>
      <c r="N50" s="571" t="str">
        <f>IF('All Meals'!C55="","",'All Meals'!C55)</f>
        <v/>
      </c>
      <c r="O50" s="572"/>
      <c r="P50" s="578"/>
      <c r="Q50" s="578"/>
      <c r="R50" s="578"/>
      <c r="S50" s="577"/>
      <c r="T50" s="574">
        <f t="shared" si="6"/>
        <v>0</v>
      </c>
      <c r="U50" s="574">
        <f t="shared" si="7"/>
        <v>0</v>
      </c>
      <c r="V50" s="574">
        <f t="shared" si="8"/>
        <v>0</v>
      </c>
      <c r="W50" s="574"/>
      <c r="X50" s="576"/>
      <c r="Y50" s="578"/>
      <c r="Z50" s="578"/>
      <c r="AA50" s="578"/>
      <c r="AB50" s="578"/>
      <c r="AC50">
        <f t="shared" si="9"/>
        <v>0</v>
      </c>
      <c r="AD50">
        <f t="shared" si="10"/>
        <v>0</v>
      </c>
      <c r="AE50">
        <f t="shared" si="11"/>
        <v>0</v>
      </c>
    </row>
    <row r="51" spans="1:31" ht="47.25" customHeight="1" x14ac:dyDescent="0.25">
      <c r="A51" s="1229" t="s">
        <v>778</v>
      </c>
      <c r="B51" s="1230"/>
      <c r="C51" s="1230"/>
      <c r="D51" s="1230"/>
      <c r="E51" s="1230"/>
      <c r="F51" s="1230"/>
      <c r="G51" s="1230"/>
      <c r="H51" s="1230"/>
      <c r="I51" s="1230"/>
      <c r="J51" s="1231"/>
      <c r="K51" s="570" t="s">
        <v>737</v>
      </c>
      <c r="L51" s="570" t="s">
        <v>738</v>
      </c>
      <c r="N51" s="571" t="str">
        <f>IF('All Meals'!C56="","",'All Meals'!C56)</f>
        <v/>
      </c>
      <c r="O51" s="572"/>
      <c r="P51" s="578"/>
      <c r="Q51" s="578"/>
      <c r="R51" s="578"/>
      <c r="S51" s="577"/>
      <c r="T51" s="574">
        <f t="shared" si="6"/>
        <v>0</v>
      </c>
      <c r="U51" s="574">
        <f t="shared" si="7"/>
        <v>0</v>
      </c>
      <c r="V51" s="574">
        <f t="shared" si="8"/>
        <v>0</v>
      </c>
      <c r="W51" s="574"/>
      <c r="X51" s="576"/>
      <c r="Y51" s="578"/>
      <c r="Z51" s="578"/>
      <c r="AA51" s="578"/>
      <c r="AB51" s="578"/>
      <c r="AC51">
        <f t="shared" si="9"/>
        <v>0</v>
      </c>
      <c r="AD51">
        <f t="shared" si="10"/>
        <v>0</v>
      </c>
      <c r="AE51">
        <f t="shared" si="11"/>
        <v>0</v>
      </c>
    </row>
    <row r="52" spans="1:31" ht="47.25" customHeight="1" x14ac:dyDescent="0.25">
      <c r="A52" s="504"/>
      <c r="B52" s="505">
        <v>4</v>
      </c>
      <c r="C52" s="506">
        <v>161.02857142857141</v>
      </c>
      <c r="D52" s="506">
        <v>0.50550000000000006</v>
      </c>
      <c r="E52" s="506">
        <v>269.75</v>
      </c>
      <c r="F52" s="1232" t="s">
        <v>779</v>
      </c>
      <c r="G52" s="1232"/>
      <c r="H52" s="1232"/>
      <c r="I52" s="1232"/>
      <c r="J52" s="1233"/>
      <c r="K52" s="570">
        <f>C56*J50</f>
        <v>0</v>
      </c>
      <c r="L52" s="570">
        <f>J50*D56</f>
        <v>0</v>
      </c>
      <c r="N52" s="571" t="str">
        <f>IF('All Meals'!C57="","",'All Meals'!C57)</f>
        <v/>
      </c>
      <c r="O52" s="572"/>
      <c r="P52" s="578"/>
      <c r="Q52" s="578"/>
      <c r="R52" s="578"/>
      <c r="S52" s="577"/>
      <c r="T52" s="574">
        <f t="shared" si="6"/>
        <v>0</v>
      </c>
      <c r="U52" s="574">
        <f t="shared" si="7"/>
        <v>0</v>
      </c>
      <c r="V52" s="574">
        <f t="shared" si="8"/>
        <v>0</v>
      </c>
      <c r="W52" s="574"/>
      <c r="X52" s="576"/>
      <c r="Y52" s="578"/>
      <c r="Z52" s="578"/>
      <c r="AA52" s="578"/>
      <c r="AB52" s="578"/>
      <c r="AC52">
        <f t="shared" si="9"/>
        <v>0</v>
      </c>
      <c r="AD52">
        <f t="shared" si="10"/>
        <v>0</v>
      </c>
      <c r="AE52">
        <f t="shared" si="11"/>
        <v>0</v>
      </c>
    </row>
    <row r="53" spans="1:31" ht="47.25" customHeight="1" x14ac:dyDescent="0.25">
      <c r="A53" s="507"/>
      <c r="B53" s="508"/>
      <c r="C53" s="506">
        <v>183.42857142857142</v>
      </c>
      <c r="D53" s="506">
        <v>1.2230000000000001</v>
      </c>
      <c r="E53" s="506"/>
      <c r="F53" s="1232" t="s">
        <v>780</v>
      </c>
      <c r="G53" s="1232"/>
      <c r="H53" s="1232"/>
      <c r="I53" s="1232"/>
      <c r="J53" s="1233"/>
      <c r="K53" s="570" t="s">
        <v>708</v>
      </c>
      <c r="L53" s="570" t="s">
        <v>709</v>
      </c>
      <c r="N53" s="571" t="str">
        <f>IF('All Meals'!C58="","",'All Meals'!C58)</f>
        <v/>
      </c>
      <c r="O53" s="572"/>
      <c r="P53" s="578"/>
      <c r="Q53" s="578"/>
      <c r="R53" s="578"/>
      <c r="S53" s="577"/>
      <c r="T53" s="574">
        <f t="shared" si="6"/>
        <v>0</v>
      </c>
      <c r="U53" s="574">
        <f t="shared" si="7"/>
        <v>0</v>
      </c>
      <c r="V53" s="574">
        <f t="shared" si="8"/>
        <v>0</v>
      </c>
      <c r="W53" s="574"/>
      <c r="X53" s="576"/>
      <c r="Y53" s="578"/>
      <c r="Z53" s="578"/>
      <c r="AA53" s="578"/>
      <c r="AB53" s="578"/>
      <c r="AC53">
        <f t="shared" si="9"/>
        <v>0</v>
      </c>
      <c r="AD53">
        <f t="shared" si="10"/>
        <v>0</v>
      </c>
      <c r="AE53">
        <f t="shared" si="11"/>
        <v>0</v>
      </c>
    </row>
    <row r="54" spans="1:31" ht="47.25" customHeight="1" x14ac:dyDescent="0.25">
      <c r="A54" s="507"/>
      <c r="B54" s="508"/>
      <c r="C54" s="506">
        <v>205.82857142857142</v>
      </c>
      <c r="D54" s="506">
        <v>1.9405000000000001</v>
      </c>
      <c r="E54" s="506"/>
      <c r="F54" s="1232" t="s">
        <v>781</v>
      </c>
      <c r="G54" s="1232"/>
      <c r="H54" s="1232"/>
      <c r="I54" s="1232"/>
      <c r="J54" s="1233"/>
      <c r="K54" s="570">
        <f>K52/5</f>
        <v>0</v>
      </c>
      <c r="L54" s="570">
        <f>L52/5</f>
        <v>0</v>
      </c>
      <c r="N54" s="571" t="str">
        <f>IF('All Meals'!C59="","",'All Meals'!C59)</f>
        <v/>
      </c>
      <c r="O54" s="572"/>
      <c r="P54" s="578"/>
      <c r="Q54" s="578"/>
      <c r="R54" s="578"/>
      <c r="S54" s="577"/>
      <c r="T54" s="574">
        <f t="shared" si="6"/>
        <v>0</v>
      </c>
      <c r="U54" s="574">
        <f t="shared" si="7"/>
        <v>0</v>
      </c>
      <c r="V54" s="574">
        <f t="shared" si="8"/>
        <v>0</v>
      </c>
      <c r="W54" s="574"/>
      <c r="X54" s="576"/>
      <c r="Y54" s="578"/>
      <c r="Z54" s="578"/>
      <c r="AA54" s="578"/>
      <c r="AB54" s="578"/>
      <c r="AC54">
        <f t="shared" si="9"/>
        <v>0</v>
      </c>
      <c r="AD54">
        <f t="shared" si="10"/>
        <v>0</v>
      </c>
      <c r="AE54">
        <f t="shared" si="11"/>
        <v>0</v>
      </c>
    </row>
    <row r="55" spans="1:31" ht="47.25" customHeight="1" x14ac:dyDescent="0.25">
      <c r="A55" s="509"/>
      <c r="B55" s="510"/>
      <c r="C55" s="510">
        <v>0</v>
      </c>
      <c r="D55" s="510">
        <v>0</v>
      </c>
      <c r="E55" s="510"/>
      <c r="F55" s="1250" t="s">
        <v>782</v>
      </c>
      <c r="G55" s="1250"/>
      <c r="H55" s="1250"/>
      <c r="I55" s="1250"/>
      <c r="J55" s="1251"/>
      <c r="N55" s="571" t="str">
        <f>IF('All Meals'!C60="","",'All Meals'!C60)</f>
        <v/>
      </c>
      <c r="O55" s="572"/>
      <c r="P55" s="578"/>
      <c r="Q55" s="578"/>
      <c r="R55" s="578"/>
      <c r="S55" s="577"/>
      <c r="T55" s="574">
        <f t="shared" si="6"/>
        <v>0</v>
      </c>
      <c r="U55" s="574">
        <f t="shared" si="7"/>
        <v>0</v>
      </c>
      <c r="V55" s="574">
        <f t="shared" si="8"/>
        <v>0</v>
      </c>
      <c r="W55" s="574"/>
      <c r="X55" s="576"/>
      <c r="Y55" s="578"/>
      <c r="Z55" s="578"/>
      <c r="AA55" s="578"/>
      <c r="AB55" s="578"/>
      <c r="AC55">
        <f t="shared" si="9"/>
        <v>0</v>
      </c>
      <c r="AD55">
        <f t="shared" si="10"/>
        <v>0</v>
      </c>
      <c r="AE55">
        <f t="shared" si="11"/>
        <v>0</v>
      </c>
    </row>
    <row r="56" spans="1:31" ht="47.25" customHeight="1" x14ac:dyDescent="0.25">
      <c r="B56" s="66"/>
      <c r="C56" s="66">
        <f>IF($B$52=1,C52,IF($B$52=2,C53,IF($B$52=3,C54,IF($B$52=4,C55,0))))</f>
        <v>0</v>
      </c>
      <c r="D56" s="66">
        <f>IF($B$52=1,D52,IF($B$52=2,D53,IF($B$52=3,D54,IF($B$52=4,D55,0))))</f>
        <v>0</v>
      </c>
      <c r="E56" s="66">
        <f>IF($B$52=1,E52,IF($B$52=2,E52,IF($B$52=3,E52,IF($B$52=4,0,0))))</f>
        <v>0</v>
      </c>
      <c r="N56" s="571" t="str">
        <f>IF('All Meals'!C61="","",'All Meals'!C61)</f>
        <v/>
      </c>
      <c r="O56" s="572"/>
      <c r="P56" s="578"/>
      <c r="Q56" s="578"/>
      <c r="R56" s="578"/>
      <c r="S56" s="577"/>
      <c r="T56" s="574">
        <f t="shared" si="6"/>
        <v>0</v>
      </c>
      <c r="U56" s="574">
        <f t="shared" si="7"/>
        <v>0</v>
      </c>
      <c r="V56" s="574">
        <f t="shared" si="8"/>
        <v>0</v>
      </c>
      <c r="W56" s="574"/>
      <c r="X56" s="576"/>
      <c r="Y56" s="578"/>
      <c r="Z56" s="578"/>
      <c r="AA56" s="578"/>
      <c r="AB56" s="578"/>
      <c r="AC56">
        <f t="shared" si="9"/>
        <v>0</v>
      </c>
      <c r="AD56">
        <f t="shared" si="10"/>
        <v>0</v>
      </c>
      <c r="AE56">
        <f t="shared" si="11"/>
        <v>0</v>
      </c>
    </row>
    <row r="57" spans="1:31" ht="47.25" customHeight="1" thickBot="1" x14ac:dyDescent="0.3">
      <c r="A57" s="1252" t="s">
        <v>783</v>
      </c>
      <c r="B57" s="1252"/>
      <c r="C57" s="1252"/>
      <c r="D57" s="1252"/>
      <c r="E57" s="1252"/>
      <c r="F57" s="1252"/>
      <c r="G57" s="1252"/>
      <c r="H57" s="1252"/>
      <c r="I57" s="1252"/>
      <c r="J57" s="1252"/>
      <c r="K57" s="1203" t="s">
        <v>730</v>
      </c>
      <c r="L57" s="1204"/>
      <c r="N57" s="1"/>
      <c r="O57" s="1"/>
    </row>
    <row r="58" spans="1:31" ht="47.25" customHeight="1" x14ac:dyDescent="0.25">
      <c r="A58" s="1253" t="s">
        <v>784</v>
      </c>
      <c r="B58" s="1254"/>
      <c r="C58" s="1254"/>
      <c r="D58" s="1254"/>
      <c r="E58" s="1254"/>
      <c r="F58" s="1254"/>
      <c r="G58" s="1255"/>
      <c r="H58" s="652"/>
      <c r="I58" s="652"/>
      <c r="J58" s="598">
        <f>IF(ISERROR(('Weekly Report'!G17)/SUM('Weekly Report'!G13:G17)*'Weekly Report'!G10),0,('Weekly Report'!G17)/SUM('Weekly Report'!G13:G17)*'Weekly Report'!G10)</f>
        <v>0</v>
      </c>
      <c r="K58">
        <f>J58*E64</f>
        <v>0</v>
      </c>
      <c r="L58">
        <f>K58/5</f>
        <v>0</v>
      </c>
      <c r="N58" s="1"/>
      <c r="O58" s="1"/>
      <c r="P58" s="1256" t="s">
        <v>785</v>
      </c>
      <c r="Q58" s="1257"/>
      <c r="R58" s="1257"/>
      <c r="S58" s="1257"/>
      <c r="T58" s="1257"/>
      <c r="U58" s="1257"/>
      <c r="V58" s="1257"/>
      <c r="W58" s="1257"/>
      <c r="X58" s="1258"/>
    </row>
    <row r="59" spans="1:31" ht="47.25" customHeight="1" x14ac:dyDescent="0.25">
      <c r="A59" s="1271" t="s">
        <v>786</v>
      </c>
      <c r="B59" s="1272"/>
      <c r="C59" s="1272"/>
      <c r="D59" s="1272"/>
      <c r="E59" s="1272"/>
      <c r="F59" s="1272"/>
      <c r="G59" s="1272"/>
      <c r="H59" s="1272"/>
      <c r="I59" s="1272"/>
      <c r="J59" s="1273"/>
      <c r="K59" s="570" t="s">
        <v>737</v>
      </c>
      <c r="L59" s="570" t="s">
        <v>738</v>
      </c>
      <c r="N59" s="1"/>
      <c r="O59" s="1"/>
      <c r="P59" s="170" t="s">
        <v>787</v>
      </c>
      <c r="Q59" s="1274" t="s">
        <v>788</v>
      </c>
      <c r="R59" s="1275"/>
      <c r="S59" s="1276" t="s">
        <v>789</v>
      </c>
      <c r="T59" s="1277"/>
      <c r="U59" s="1277"/>
      <c r="V59" s="1278"/>
      <c r="W59" s="653"/>
      <c r="X59" s="171" t="s">
        <v>790</v>
      </c>
    </row>
    <row r="60" spans="1:31" ht="47.25" customHeight="1" x14ac:dyDescent="0.25">
      <c r="A60" s="91"/>
      <c r="B60" s="511">
        <v>4</v>
      </c>
      <c r="C60" s="512">
        <v>38.18181818181818</v>
      </c>
      <c r="D60" s="512">
        <v>6.5545454545454546E-2</v>
      </c>
      <c r="E60" s="512">
        <v>85.11</v>
      </c>
      <c r="F60" s="1236" t="s">
        <v>791</v>
      </c>
      <c r="G60" s="1236"/>
      <c r="H60" s="1236"/>
      <c r="I60" s="1236"/>
      <c r="J60" s="1237"/>
      <c r="K60" s="570"/>
      <c r="L60" s="570"/>
      <c r="N60" s="1"/>
      <c r="O60" s="1"/>
      <c r="P60" s="1240" t="s">
        <v>792</v>
      </c>
      <c r="Q60" s="1242" t="s">
        <v>793</v>
      </c>
      <c r="R60" s="1243"/>
      <c r="S60" s="1244" t="s">
        <v>794</v>
      </c>
      <c r="T60" s="1245"/>
      <c r="U60" s="1245"/>
      <c r="V60" s="1245"/>
      <c r="W60" s="1246"/>
      <c r="X60" s="1234"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x14ac:dyDescent="0.25">
      <c r="A61" s="513"/>
      <c r="B61" s="514"/>
      <c r="C61" s="512">
        <v>65.181818181818187</v>
      </c>
      <c r="D61" s="512">
        <v>1.9397954545454545</v>
      </c>
      <c r="E61" s="512"/>
      <c r="F61" s="1236" t="s">
        <v>795</v>
      </c>
      <c r="G61" s="1236"/>
      <c r="H61" s="1236"/>
      <c r="I61" s="1236"/>
      <c r="J61" s="1237"/>
      <c r="K61" s="570">
        <f>C64*J58</f>
        <v>0</v>
      </c>
      <c r="L61" s="570">
        <f>J58*D64</f>
        <v>0</v>
      </c>
      <c r="P61" s="1279"/>
      <c r="Q61" s="1238">
        <f>ROUND(SUM(K67,P72,Y72),2)</f>
        <v>0</v>
      </c>
      <c r="R61" s="1239"/>
      <c r="S61" s="1247"/>
      <c r="T61" s="1248"/>
      <c r="U61" s="1248"/>
      <c r="V61" s="1248"/>
      <c r="W61" s="1249"/>
      <c r="X61" s="1235"/>
    </row>
    <row r="62" spans="1:31" ht="47.25" customHeight="1" x14ac:dyDescent="0.25">
      <c r="A62" s="513"/>
      <c r="B62" s="514"/>
      <c r="C62" s="512">
        <v>119.18181818181819</v>
      </c>
      <c r="D62" s="512">
        <v>5.6882954545454547</v>
      </c>
      <c r="E62" s="512"/>
      <c r="F62" s="1236" t="s">
        <v>796</v>
      </c>
      <c r="G62" s="1236"/>
      <c r="H62" s="1236"/>
      <c r="I62" s="1236"/>
      <c r="J62" s="1237"/>
      <c r="K62" s="570"/>
      <c r="L62" s="570"/>
      <c r="P62" s="1240" t="s">
        <v>797</v>
      </c>
      <c r="Q62" s="1242" t="s">
        <v>798</v>
      </c>
      <c r="R62" s="1243"/>
      <c r="S62" s="1259" t="s">
        <v>799</v>
      </c>
      <c r="T62" s="1260"/>
      <c r="U62" s="1260"/>
      <c r="V62" s="1260"/>
      <c r="W62" s="1261"/>
      <c r="X62" s="1265"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50"/>
    </row>
    <row r="63" spans="1:31" ht="47.25" customHeight="1" x14ac:dyDescent="0.25">
      <c r="A63" s="211"/>
      <c r="B63" s="515"/>
      <c r="C63" s="515">
        <v>0</v>
      </c>
      <c r="D63" s="515">
        <v>0</v>
      </c>
      <c r="E63" s="515"/>
      <c r="F63" s="1267" t="s">
        <v>800</v>
      </c>
      <c r="G63" s="1267"/>
      <c r="H63" s="1267"/>
      <c r="I63" s="1267"/>
      <c r="J63" s="1268"/>
      <c r="K63" s="570" t="s">
        <v>708</v>
      </c>
      <c r="L63" s="570" t="s">
        <v>709</v>
      </c>
      <c r="O63" s="451"/>
      <c r="P63" s="1241"/>
      <c r="Q63" s="1269">
        <f>ROUND(IF(ISERROR(SUM(L67,Q72,Z72)*9/Q61),0,SUM(L67,Q72,Z72)*9/Q61),2)</f>
        <v>0</v>
      </c>
      <c r="R63" s="1270"/>
      <c r="S63" s="1262"/>
      <c r="T63" s="1263"/>
      <c r="U63" s="1263"/>
      <c r="V63" s="1263"/>
      <c r="W63" s="1264"/>
      <c r="X63" s="1266"/>
    </row>
    <row r="64" spans="1:31" ht="33.75" customHeight="1" x14ac:dyDescent="0.25">
      <c r="B64" s="66"/>
      <c r="C64" s="66">
        <f>IF($B$60=1,C60,IF($B$60=2,C61,IF($B$60=3,C62,IF($B$60=4,C63,0))))</f>
        <v>0</v>
      </c>
      <c r="D64" s="66">
        <f>IF($B$60=1,D60,IF($B$60=2,D61,IF($B$60=3,D62,IF($B$60=4,D63,0))))</f>
        <v>0</v>
      </c>
      <c r="E64" s="66">
        <f>IF($B$60=1,E60,IF($B$60=2,E60,IF($B$60=3,E60,IF($B$60=4,0,0))))</f>
        <v>0</v>
      </c>
      <c r="G64" s="458"/>
      <c r="H64" s="458"/>
      <c r="I64" s="458"/>
      <c r="J64" s="458"/>
      <c r="K64" s="570">
        <f>K61/5</f>
        <v>0</v>
      </c>
      <c r="L64" s="570">
        <f>L61/5</f>
        <v>0</v>
      </c>
      <c r="P64" s="1280" t="s">
        <v>801</v>
      </c>
      <c r="Q64" s="1242" t="s">
        <v>793</v>
      </c>
      <c r="R64" s="1243"/>
      <c r="S64" s="1259" t="s">
        <v>802</v>
      </c>
      <c r="T64" s="1260"/>
      <c r="U64" s="1260"/>
      <c r="V64" s="1260"/>
      <c r="W64" s="1261"/>
      <c r="X64" s="1234"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x14ac:dyDescent="0.3">
      <c r="P65" s="1281"/>
      <c r="Q65" s="1288">
        <f>ROUND(SUM(K70,S72,AB72),2)</f>
        <v>0</v>
      </c>
      <c r="R65" s="1289"/>
      <c r="S65" s="1285"/>
      <c r="T65" s="1286"/>
      <c r="U65" s="1286"/>
      <c r="V65" s="1286"/>
      <c r="W65" s="1287"/>
      <c r="X65" s="1235"/>
    </row>
    <row r="66" spans="1:28" ht="22.5" hidden="1" customHeight="1" x14ac:dyDescent="0.25">
      <c r="G66" s="1290" t="s">
        <v>803</v>
      </c>
      <c r="H66" s="1290"/>
      <c r="I66" s="1290"/>
      <c r="J66" s="1290"/>
      <c r="Q66">
        <v>750</v>
      </c>
      <c r="R66">
        <v>850</v>
      </c>
      <c r="S66">
        <v>725</v>
      </c>
      <c r="T66">
        <v>875</v>
      </c>
      <c r="V66">
        <v>1280</v>
      </c>
    </row>
    <row r="67" spans="1:28" ht="15" hidden="1" customHeight="1" x14ac:dyDescent="0.25">
      <c r="K67" s="570">
        <f>SUM(K11,K20,K30,K38,K46,K54,K64)</f>
        <v>0</v>
      </c>
      <c r="L67" s="570">
        <f>SUM(L11,L20,L30,L38,L46,L54,L64)</f>
        <v>0</v>
      </c>
      <c r="S67">
        <f>SUM(S8:S56)</f>
        <v>0</v>
      </c>
      <c r="Y67">
        <f>SUM(Y8:Y56)</f>
        <v>0</v>
      </c>
      <c r="Z67">
        <f>SUM(Z8:Z56)</f>
        <v>0</v>
      </c>
      <c r="AB67">
        <f>SUM(AB8:AB56)</f>
        <v>0</v>
      </c>
    </row>
    <row r="68" spans="1:28" ht="15" hidden="1" customHeight="1" x14ac:dyDescent="0.25">
      <c r="P68" t="s">
        <v>804</v>
      </c>
      <c r="Q68" t="s">
        <v>805</v>
      </c>
      <c r="S68" t="s">
        <v>806</v>
      </c>
      <c r="Y68" t="s">
        <v>693</v>
      </c>
      <c r="Z68" t="s">
        <v>805</v>
      </c>
      <c r="AB68" t="s">
        <v>806</v>
      </c>
    </row>
    <row r="69" spans="1:28" ht="15" hidden="1" customHeight="1" x14ac:dyDescent="0.25">
      <c r="J69" t="s">
        <v>807</v>
      </c>
      <c r="K69" s="570">
        <f>SUM(L13,L21,L26,L34,L42,L50,L58)</f>
        <v>0</v>
      </c>
      <c r="P69" t="s">
        <v>808</v>
      </c>
      <c r="Q69" t="s">
        <v>809</v>
      </c>
      <c r="Y69" t="s">
        <v>808</v>
      </c>
      <c r="Z69" t="s">
        <v>809</v>
      </c>
    </row>
    <row r="70" spans="1:28" ht="15" hidden="1" customHeight="1" x14ac:dyDescent="0.25">
      <c r="J70" t="s">
        <v>810</v>
      </c>
      <c r="K70" s="570">
        <f>K69+L84</f>
        <v>0</v>
      </c>
      <c r="P70">
        <f>SUM(T8:T56)</f>
        <v>0</v>
      </c>
      <c r="Q70">
        <f>SUM(U8:U56)</f>
        <v>0</v>
      </c>
      <c r="Y70">
        <f>SUM(AC8:AC56)</f>
        <v>0</v>
      </c>
      <c r="Z70">
        <f>SUM(AD8:AD56)</f>
        <v>0</v>
      </c>
    </row>
    <row r="71" spans="1:28" ht="15" hidden="1" customHeight="1" x14ac:dyDescent="0.25">
      <c r="J71" t="s">
        <v>811</v>
      </c>
      <c r="K71" s="1">
        <f>'Weekly Report'!G10</f>
        <v>0</v>
      </c>
      <c r="P71" t="s">
        <v>812</v>
      </c>
      <c r="Q71" t="s">
        <v>813</v>
      </c>
      <c r="R71" t="s">
        <v>814</v>
      </c>
      <c r="S71" t="s">
        <v>815</v>
      </c>
      <c r="Y71" t="s">
        <v>812</v>
      </c>
      <c r="Z71" t="s">
        <v>813</v>
      </c>
      <c r="AA71" t="s">
        <v>816</v>
      </c>
      <c r="AB71" t="s">
        <v>815</v>
      </c>
    </row>
    <row r="72" spans="1:28" ht="15" hidden="1" customHeight="1" x14ac:dyDescent="0.25">
      <c r="J72" t="s">
        <v>817</v>
      </c>
      <c r="K72" s="1">
        <f>'Weekly Report'!G16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hidden="1" thickBot="1" x14ac:dyDescent="0.3">
      <c r="P73" s="1294" t="s">
        <v>418</v>
      </c>
      <c r="Q73" s="1294"/>
      <c r="R73" s="1294"/>
      <c r="S73" s="1294"/>
      <c r="T73" s="1294"/>
      <c r="U73" s="1294"/>
      <c r="V73" s="1294"/>
      <c r="W73" s="1294"/>
      <c r="X73" s="1294"/>
    </row>
    <row r="74" spans="1:28" ht="34.5" customHeight="1" thickBot="1" x14ac:dyDescent="0.3">
      <c r="A74" s="1295" t="s">
        <v>818</v>
      </c>
      <c r="B74" s="1296"/>
      <c r="C74" s="1296"/>
      <c r="D74" s="1296"/>
      <c r="E74" s="1296"/>
      <c r="F74" s="1296"/>
      <c r="G74" s="1296"/>
      <c r="H74" s="1296"/>
      <c r="I74" s="1296"/>
      <c r="J74" s="1297"/>
      <c r="K74" s="599"/>
      <c r="P74" s="1294"/>
      <c r="Q74" s="1294"/>
      <c r="R74" s="1294"/>
      <c r="S74" s="1294"/>
      <c r="T74" s="1294"/>
      <c r="U74" s="1294"/>
      <c r="V74" s="1294"/>
      <c r="W74" s="1294"/>
      <c r="X74" s="1294"/>
    </row>
    <row r="75" spans="1:28" ht="32.25" customHeight="1" thickTop="1" x14ac:dyDescent="0.25">
      <c r="A75" s="1298" t="s">
        <v>819</v>
      </c>
      <c r="B75" s="1299"/>
      <c r="C75" s="1299"/>
      <c r="D75" s="1299"/>
      <c r="E75" s="1299"/>
      <c r="F75" s="1299"/>
      <c r="G75" s="1299"/>
      <c r="H75" s="1299"/>
      <c r="I75" s="1299"/>
      <c r="J75" s="1300"/>
      <c r="K75" s="600"/>
      <c r="P75" s="1016"/>
      <c r="Q75" s="1017"/>
      <c r="R75" s="1017"/>
      <c r="S75" s="1017"/>
      <c r="T75" s="1017"/>
      <c r="U75" s="1017"/>
      <c r="V75" s="1017"/>
      <c r="W75" s="1017"/>
      <c r="X75" s="1018"/>
    </row>
    <row r="76" spans="1:28" x14ac:dyDescent="0.25">
      <c r="A76" s="1301" t="s">
        <v>820</v>
      </c>
      <c r="B76" s="1301"/>
      <c r="C76" s="1301"/>
      <c r="D76" s="1301"/>
      <c r="E76" s="1301"/>
      <c r="F76" s="1301"/>
      <c r="G76" s="655" t="s">
        <v>821</v>
      </c>
      <c r="H76" s="655"/>
      <c r="I76" s="655"/>
      <c r="J76" s="655" t="s">
        <v>822</v>
      </c>
      <c r="K76" s="21" t="s">
        <v>823</v>
      </c>
      <c r="P76" s="1019"/>
      <c r="Q76" s="858"/>
      <c r="R76" s="858"/>
      <c r="S76" s="858"/>
      <c r="T76" s="858"/>
      <c r="U76" s="858"/>
      <c r="V76" s="858"/>
      <c r="W76" s="858"/>
      <c r="X76" s="1020"/>
    </row>
    <row r="77" spans="1:28" ht="30.75" customHeight="1" x14ac:dyDescent="0.25">
      <c r="A77" s="1283" t="s">
        <v>824</v>
      </c>
      <c r="B77" s="1283"/>
      <c r="C77" s="1283"/>
      <c r="D77" s="1283"/>
      <c r="E77" s="1283"/>
      <c r="F77" s="1283"/>
      <c r="G77" s="601"/>
      <c r="H77" s="601"/>
      <c r="I77" s="601"/>
      <c r="J77" s="601"/>
      <c r="K77" s="78" t="b">
        <v>0</v>
      </c>
      <c r="L77" s="602">
        <f>IF(K77=TRUE,K71*140,0)</f>
        <v>0</v>
      </c>
      <c r="P77" s="1019"/>
      <c r="Q77" s="858"/>
      <c r="R77" s="858"/>
      <c r="S77" s="858"/>
      <c r="T77" s="858"/>
      <c r="U77" s="858"/>
      <c r="V77" s="858"/>
      <c r="W77" s="858"/>
      <c r="X77" s="1020"/>
    </row>
    <row r="78" spans="1:28" ht="45" customHeight="1" x14ac:dyDescent="0.25">
      <c r="A78" s="1283" t="s">
        <v>825</v>
      </c>
      <c r="B78" s="1283"/>
      <c r="C78" s="1283"/>
      <c r="D78" s="1283"/>
      <c r="E78" s="1283"/>
      <c r="F78" s="1283"/>
      <c r="G78" s="601"/>
      <c r="H78" s="601"/>
      <c r="I78" s="601"/>
      <c r="J78" s="601"/>
      <c r="K78" s="78" t="b">
        <v>0</v>
      </c>
      <c r="L78" s="602">
        <f>IF(K78=TRUE,K72*110,0)</f>
        <v>0</v>
      </c>
      <c r="P78" s="1019"/>
      <c r="Q78" s="858"/>
      <c r="R78" s="858"/>
      <c r="S78" s="858"/>
      <c r="T78" s="858"/>
      <c r="U78" s="858"/>
      <c r="V78" s="858"/>
      <c r="W78" s="858"/>
      <c r="X78" s="1020"/>
    </row>
    <row r="79" spans="1:28" ht="36" customHeight="1" x14ac:dyDescent="0.25">
      <c r="A79" s="1283" t="s">
        <v>826</v>
      </c>
      <c r="B79" s="1283"/>
      <c r="C79" s="1283"/>
      <c r="D79" s="1283"/>
      <c r="E79" s="1283"/>
      <c r="F79" s="1283"/>
      <c r="G79" s="601"/>
      <c r="H79" s="601"/>
      <c r="I79" s="601"/>
      <c r="J79" s="601"/>
      <c r="K79" s="78" t="b">
        <v>0</v>
      </c>
      <c r="L79" s="602">
        <f>IF(K79=TRUE,K71*30,0)</f>
        <v>0</v>
      </c>
      <c r="P79" s="1019"/>
      <c r="Q79" s="858"/>
      <c r="R79" s="858"/>
      <c r="S79" s="858"/>
      <c r="T79" s="858"/>
      <c r="U79" s="858"/>
      <c r="V79" s="858"/>
      <c r="W79" s="858"/>
      <c r="X79" s="1020"/>
    </row>
    <row r="80" spans="1:28" ht="33.75" customHeight="1" x14ac:dyDescent="0.25">
      <c r="A80" s="1283" t="s">
        <v>827</v>
      </c>
      <c r="B80" s="1283"/>
      <c r="C80" s="1283"/>
      <c r="D80" s="1283"/>
      <c r="E80" s="1283"/>
      <c r="F80" s="1283"/>
      <c r="G80" s="601"/>
      <c r="H80" s="601"/>
      <c r="I80" s="601"/>
      <c r="J80" s="601"/>
      <c r="K80" s="78" t="b">
        <v>0</v>
      </c>
      <c r="L80" s="602">
        <f>IF(K80=TRUE,K71*30,0)</f>
        <v>0</v>
      </c>
      <c r="P80" s="1019"/>
      <c r="Q80" s="858"/>
      <c r="R80" s="858"/>
      <c r="S80" s="858"/>
      <c r="T80" s="858"/>
      <c r="U80" s="858"/>
      <c r="V80" s="858"/>
      <c r="W80" s="858"/>
      <c r="X80" s="1020"/>
    </row>
    <row r="81" spans="1:24" ht="30.75" customHeight="1" x14ac:dyDescent="0.25">
      <c r="A81" s="1302" t="s">
        <v>828</v>
      </c>
      <c r="B81" s="1302"/>
      <c r="C81" s="1302"/>
      <c r="D81" s="1302"/>
      <c r="E81" s="1302"/>
      <c r="F81" s="1302"/>
      <c r="G81" s="1302"/>
      <c r="H81" s="1302"/>
      <c r="I81" s="1302"/>
      <c r="J81" s="1302"/>
      <c r="K81" s="78"/>
      <c r="L81" s="66"/>
      <c r="P81" s="1019"/>
      <c r="Q81" s="858"/>
      <c r="R81" s="858"/>
      <c r="S81" s="858"/>
      <c r="T81" s="858"/>
      <c r="U81" s="858"/>
      <c r="V81" s="858"/>
      <c r="W81" s="858"/>
      <c r="X81" s="1020"/>
    </row>
    <row r="82" spans="1:24" ht="45" customHeight="1" x14ac:dyDescent="0.25">
      <c r="A82" s="1282" t="s">
        <v>820</v>
      </c>
      <c r="B82" s="1282"/>
      <c r="C82" s="1282"/>
      <c r="D82" s="1282"/>
      <c r="E82" s="1282"/>
      <c r="F82" s="1282"/>
      <c r="G82" s="654" t="s">
        <v>829</v>
      </c>
      <c r="H82" s="603"/>
      <c r="I82" s="603"/>
      <c r="J82" s="654" t="s">
        <v>830</v>
      </c>
      <c r="K82" s="78"/>
      <c r="L82" s="66"/>
      <c r="P82" s="1019"/>
      <c r="Q82" s="858"/>
      <c r="R82" s="858"/>
      <c r="S82" s="858"/>
      <c r="T82" s="858"/>
      <c r="U82" s="858"/>
      <c r="V82" s="858"/>
      <c r="W82" s="858"/>
      <c r="X82" s="1020"/>
    </row>
    <row r="83" spans="1:24" ht="27.75" customHeight="1" x14ac:dyDescent="0.25">
      <c r="A83" s="1283" t="s">
        <v>831</v>
      </c>
      <c r="B83" s="1283"/>
      <c r="C83" s="1283"/>
      <c r="D83" s="1283"/>
      <c r="E83" s="1283"/>
      <c r="F83" s="1283"/>
      <c r="G83" s="601"/>
      <c r="H83" s="601"/>
      <c r="I83" s="601"/>
      <c r="J83" s="604"/>
      <c r="K83" s="78" t="b">
        <v>0</v>
      </c>
      <c r="L83" s="602">
        <f>IF(K83=TRUE,K71*30,0)</f>
        <v>0</v>
      </c>
      <c r="P83" s="1019"/>
      <c r="Q83" s="858"/>
      <c r="R83" s="858"/>
      <c r="S83" s="858"/>
      <c r="T83" s="858"/>
      <c r="U83" s="858"/>
      <c r="V83" s="858"/>
      <c r="W83" s="858"/>
      <c r="X83" s="1020"/>
    </row>
    <row r="84" spans="1:24" hidden="1" x14ac:dyDescent="0.25">
      <c r="A84" s="1284" t="s">
        <v>832</v>
      </c>
      <c r="B84" s="1284"/>
      <c r="C84" s="1284"/>
      <c r="D84" s="1284"/>
      <c r="E84" s="1284"/>
      <c r="F84" s="1284"/>
      <c r="G84" s="1284"/>
      <c r="H84" s="1284"/>
      <c r="I84" s="1284"/>
      <c r="J84" s="1284"/>
      <c r="K84" s="1284"/>
      <c r="L84" s="1">
        <f>SUM(L77:L83)/5</f>
        <v>0</v>
      </c>
      <c r="P84" s="1019"/>
      <c r="Q84" s="858"/>
      <c r="R84" s="858"/>
      <c r="S84" s="858"/>
      <c r="T84" s="858"/>
      <c r="U84" s="858"/>
      <c r="V84" s="858"/>
      <c r="W84" s="858"/>
      <c r="X84" s="1020"/>
    </row>
    <row r="85" spans="1:24" x14ac:dyDescent="0.25">
      <c r="P85" s="1019"/>
      <c r="Q85" s="858"/>
      <c r="R85" s="858"/>
      <c r="S85" s="858"/>
      <c r="T85" s="858"/>
      <c r="U85" s="858"/>
      <c r="V85" s="858"/>
      <c r="W85" s="858"/>
      <c r="X85" s="1020"/>
    </row>
    <row r="86" spans="1:24" ht="15.75" thickBot="1" x14ac:dyDescent="0.3">
      <c r="P86" s="1019"/>
      <c r="Q86" s="858"/>
      <c r="R86" s="858"/>
      <c r="S86" s="858"/>
      <c r="T86" s="858"/>
      <c r="U86" s="858"/>
      <c r="V86" s="858"/>
      <c r="W86" s="858"/>
      <c r="X86" s="1020"/>
    </row>
    <row r="87" spans="1:24" ht="62.25" customHeight="1" thickBot="1" x14ac:dyDescent="0.3">
      <c r="A87" s="1291" t="s">
        <v>833</v>
      </c>
      <c r="B87" s="1292"/>
      <c r="C87" s="1292"/>
      <c r="D87" s="1292"/>
      <c r="E87" s="1292"/>
      <c r="F87" s="1292"/>
      <c r="G87" s="1292"/>
      <c r="H87" s="1292"/>
      <c r="I87" s="1292"/>
      <c r="J87" s="1293"/>
      <c r="P87" s="1019"/>
      <c r="Q87" s="858"/>
      <c r="R87" s="858"/>
      <c r="S87" s="858"/>
      <c r="T87" s="858"/>
      <c r="U87" s="858"/>
      <c r="V87" s="858"/>
      <c r="W87" s="858"/>
      <c r="X87" s="1020"/>
    </row>
    <row r="88" spans="1:24" x14ac:dyDescent="0.25">
      <c r="P88" s="1019"/>
      <c r="Q88" s="858"/>
      <c r="R88" s="858"/>
      <c r="S88" s="858"/>
      <c r="T88" s="858"/>
      <c r="U88" s="858"/>
      <c r="V88" s="858"/>
      <c r="W88" s="858"/>
      <c r="X88" s="1020"/>
    </row>
    <row r="89" spans="1:24" x14ac:dyDescent="0.25">
      <c r="P89" s="1019"/>
      <c r="Q89" s="858"/>
      <c r="R89" s="858"/>
      <c r="S89" s="858"/>
      <c r="T89" s="858"/>
      <c r="U89" s="858"/>
      <c r="V89" s="858"/>
      <c r="W89" s="858"/>
      <c r="X89" s="1020"/>
    </row>
    <row r="90" spans="1:24" x14ac:dyDescent="0.25">
      <c r="P90" s="1019"/>
      <c r="Q90" s="858"/>
      <c r="R90" s="858"/>
      <c r="S90" s="858"/>
      <c r="T90" s="858"/>
      <c r="U90" s="858"/>
      <c r="V90" s="858"/>
      <c r="W90" s="858"/>
      <c r="X90" s="1020"/>
    </row>
    <row r="91" spans="1:24" x14ac:dyDescent="0.25">
      <c r="P91" s="1019"/>
      <c r="Q91" s="858"/>
      <c r="R91" s="858"/>
      <c r="S91" s="858"/>
      <c r="T91" s="858"/>
      <c r="U91" s="858"/>
      <c r="V91" s="858"/>
      <c r="W91" s="858"/>
      <c r="X91" s="1020"/>
    </row>
    <row r="92" spans="1:24" x14ac:dyDescent="0.25">
      <c r="P92" s="1019"/>
      <c r="Q92" s="858"/>
      <c r="R92" s="858"/>
      <c r="S92" s="858"/>
      <c r="T92" s="858"/>
      <c r="U92" s="858"/>
      <c r="V92" s="858"/>
      <c r="W92" s="858"/>
      <c r="X92" s="1020"/>
    </row>
    <row r="93" spans="1:24" x14ac:dyDescent="0.25">
      <c r="P93" s="1019"/>
      <c r="Q93" s="858"/>
      <c r="R93" s="858"/>
      <c r="S93" s="858"/>
      <c r="T93" s="858"/>
      <c r="U93" s="858"/>
      <c r="V93" s="858"/>
      <c r="W93" s="858"/>
      <c r="X93" s="1020"/>
    </row>
    <row r="94" spans="1:24" x14ac:dyDescent="0.25">
      <c r="P94" s="1019"/>
      <c r="Q94" s="858"/>
      <c r="R94" s="858"/>
      <c r="S94" s="858"/>
      <c r="T94" s="858"/>
      <c r="U94" s="858"/>
      <c r="V94" s="858"/>
      <c r="W94" s="858"/>
      <c r="X94" s="1020"/>
    </row>
    <row r="95" spans="1:24" x14ac:dyDescent="0.25">
      <c r="P95" s="1019"/>
      <c r="Q95" s="858"/>
      <c r="R95" s="858"/>
      <c r="S95" s="858"/>
      <c r="T95" s="858"/>
      <c r="U95" s="858"/>
      <c r="V95" s="858"/>
      <c r="W95" s="858"/>
      <c r="X95" s="1020"/>
    </row>
    <row r="96" spans="1:24" x14ac:dyDescent="0.25">
      <c r="P96" s="1019"/>
      <c r="Q96" s="858"/>
      <c r="R96" s="858"/>
      <c r="S96" s="858"/>
      <c r="T96" s="858"/>
      <c r="U96" s="858"/>
      <c r="V96" s="858"/>
      <c r="W96" s="858"/>
      <c r="X96" s="1020"/>
    </row>
    <row r="97" spans="16:24" x14ac:dyDescent="0.25">
      <c r="P97" s="1019"/>
      <c r="Q97" s="858"/>
      <c r="R97" s="858"/>
      <c r="S97" s="858"/>
      <c r="T97" s="858"/>
      <c r="U97" s="858"/>
      <c r="V97" s="858"/>
      <c r="W97" s="858"/>
      <c r="X97" s="1020"/>
    </row>
    <row r="98" spans="16:24" x14ac:dyDescent="0.25">
      <c r="P98" s="1019"/>
      <c r="Q98" s="858"/>
      <c r="R98" s="858"/>
      <c r="S98" s="858"/>
      <c r="T98" s="858"/>
      <c r="U98" s="858"/>
      <c r="V98" s="858"/>
      <c r="W98" s="858"/>
      <c r="X98" s="1020"/>
    </row>
    <row r="99" spans="16:24" x14ac:dyDescent="0.25">
      <c r="P99" s="1019"/>
      <c r="Q99" s="858"/>
      <c r="R99" s="858"/>
      <c r="S99" s="858"/>
      <c r="T99" s="858"/>
      <c r="U99" s="858"/>
      <c r="V99" s="858"/>
      <c r="W99" s="858"/>
      <c r="X99" s="1020"/>
    </row>
    <row r="100" spans="16:24" x14ac:dyDescent="0.25">
      <c r="P100" s="1019"/>
      <c r="Q100" s="858"/>
      <c r="R100" s="858"/>
      <c r="S100" s="858"/>
      <c r="T100" s="858"/>
      <c r="U100" s="858"/>
      <c r="V100" s="858"/>
      <c r="W100" s="858"/>
      <c r="X100" s="1020"/>
    </row>
    <row r="101" spans="16:24" x14ac:dyDescent="0.25">
      <c r="P101" s="1019"/>
      <c r="Q101" s="858"/>
      <c r="R101" s="858"/>
      <c r="S101" s="858"/>
      <c r="T101" s="858"/>
      <c r="U101" s="858"/>
      <c r="V101" s="858"/>
      <c r="W101" s="858"/>
      <c r="X101" s="1020"/>
    </row>
    <row r="102" spans="16:24" x14ac:dyDescent="0.25">
      <c r="P102" s="1019"/>
      <c r="Q102" s="858"/>
      <c r="R102" s="858"/>
      <c r="S102" s="858"/>
      <c r="T102" s="858"/>
      <c r="U102" s="858"/>
      <c r="V102" s="858"/>
      <c r="W102" s="858"/>
      <c r="X102" s="1020"/>
    </row>
    <row r="103" spans="16:24" x14ac:dyDescent="0.25">
      <c r="P103" s="1019"/>
      <c r="Q103" s="858"/>
      <c r="R103" s="858"/>
      <c r="S103" s="858"/>
      <c r="T103" s="858"/>
      <c r="U103" s="858"/>
      <c r="V103" s="858"/>
      <c r="W103" s="858"/>
      <c r="X103" s="1020"/>
    </row>
    <row r="104" spans="16:24" ht="15.75" thickBot="1" x14ac:dyDescent="0.3">
      <c r="P104" s="1021"/>
      <c r="Q104" s="1022"/>
      <c r="R104" s="1022"/>
      <c r="S104" s="1022"/>
      <c r="T104" s="1022"/>
      <c r="U104" s="1022"/>
      <c r="V104" s="1022"/>
      <c r="W104" s="1022"/>
      <c r="X104" s="1023"/>
    </row>
    <row r="105" spans="16:24" ht="15.75" thickTop="1" x14ac:dyDescent="0.25"/>
  </sheetData>
  <sheetProtection algorithmName="SHA-512" hashValue="MVHL8IdNxVBaPxbkK52gKWJq92IixUFVof8qvLsz+ZxeVYuWHd7hc3f+3nwsBqDNqfuhALaKqbDbafJyRY7iwg==" saltValue="7CSnExpwFySQCpYOiUOtjg==" spinCount="100000" sheet="1"/>
  <mergeCells count="166">
    <mergeCell ref="A87:J87"/>
    <mergeCell ref="P73:X74"/>
    <mergeCell ref="A74:J74"/>
    <mergeCell ref="A75:J75"/>
    <mergeCell ref="P75:X104"/>
    <mergeCell ref="A76:F76"/>
    <mergeCell ref="A77:F77"/>
    <mergeCell ref="A78:F78"/>
    <mergeCell ref="A79:F79"/>
    <mergeCell ref="A80:F80"/>
    <mergeCell ref="A81:J81"/>
    <mergeCell ref="P64:P65"/>
    <mergeCell ref="Q64:R64"/>
    <mergeCell ref="A82:F82"/>
    <mergeCell ref="A83:F83"/>
    <mergeCell ref="A84:K84"/>
    <mergeCell ref="S64:W65"/>
    <mergeCell ref="X64:X65"/>
    <mergeCell ref="Q65:R65"/>
    <mergeCell ref="G66:J66"/>
    <mergeCell ref="X60:X61"/>
    <mergeCell ref="F61:J61"/>
    <mergeCell ref="Q61:R61"/>
    <mergeCell ref="F62:J62"/>
    <mergeCell ref="P62:P63"/>
    <mergeCell ref="Q62:R62"/>
    <mergeCell ref="S60:W61"/>
    <mergeCell ref="F54:J54"/>
    <mergeCell ref="F55:J55"/>
    <mergeCell ref="A57:J57"/>
    <mergeCell ref="K57:L57"/>
    <mergeCell ref="A58:G58"/>
    <mergeCell ref="P58:X58"/>
    <mergeCell ref="S62:W63"/>
    <mergeCell ref="X62:X63"/>
    <mergeCell ref="F63:J63"/>
    <mergeCell ref="Q63:R63"/>
    <mergeCell ref="A59:J59"/>
    <mergeCell ref="Q59:R59"/>
    <mergeCell ref="S59:V59"/>
    <mergeCell ref="F60:J60"/>
    <mergeCell ref="P60:P61"/>
    <mergeCell ref="Q60:R60"/>
    <mergeCell ref="F45:J45"/>
    <mergeCell ref="F46:J46"/>
    <mergeCell ref="F47:J47"/>
    <mergeCell ref="A49:J49"/>
    <mergeCell ref="K49:L49"/>
    <mergeCell ref="A50:G50"/>
    <mergeCell ref="A51:J51"/>
    <mergeCell ref="F52:J52"/>
    <mergeCell ref="F53:J53"/>
    <mergeCell ref="AH39:AM39"/>
    <mergeCell ref="AN39:AP39"/>
    <mergeCell ref="AQ39:AR39"/>
    <mergeCell ref="A41:J41"/>
    <mergeCell ref="K41:L41"/>
    <mergeCell ref="A42:G42"/>
    <mergeCell ref="A43:J43"/>
    <mergeCell ref="F44:J44"/>
    <mergeCell ref="AG40:AV40"/>
    <mergeCell ref="AH36:AM36"/>
    <mergeCell ref="AN36:AP36"/>
    <mergeCell ref="AQ36:AR36"/>
    <mergeCell ref="AH37:AM37"/>
    <mergeCell ref="AN37:AP37"/>
    <mergeCell ref="AQ37:AR37"/>
    <mergeCell ref="AH38:AM38"/>
    <mergeCell ref="AN38:AP38"/>
    <mergeCell ref="AQ38:AR38"/>
    <mergeCell ref="A34:G34"/>
    <mergeCell ref="AH34:AM34"/>
    <mergeCell ref="AN34:AP34"/>
    <mergeCell ref="AQ34:AR34"/>
    <mergeCell ref="A35:F35"/>
    <mergeCell ref="G35:J35"/>
    <mergeCell ref="AH35:AM35"/>
    <mergeCell ref="AN35:AP35"/>
    <mergeCell ref="AQ35:AR35"/>
    <mergeCell ref="F31:J31"/>
    <mergeCell ref="AH31:AM31"/>
    <mergeCell ref="AN31:AP31"/>
    <mergeCell ref="AQ31:AR31"/>
    <mergeCell ref="AH32:AM32"/>
    <mergeCell ref="AN32:AP32"/>
    <mergeCell ref="AQ32:AR32"/>
    <mergeCell ref="A33:J33"/>
    <mergeCell ref="K33:L33"/>
    <mergeCell ref="AH33:AM33"/>
    <mergeCell ref="AN33:AP33"/>
    <mergeCell ref="AQ33:AR33"/>
    <mergeCell ref="F28:J28"/>
    <mergeCell ref="AH28:AM28"/>
    <mergeCell ref="AN28:AP28"/>
    <mergeCell ref="AQ28:AR28"/>
    <mergeCell ref="F29:J29"/>
    <mergeCell ref="AH29:AM29"/>
    <mergeCell ref="AN29:AP29"/>
    <mergeCell ref="AQ29:AR29"/>
    <mergeCell ref="F30:J30"/>
    <mergeCell ref="AH30:AM30"/>
    <mergeCell ref="AN30:AP30"/>
    <mergeCell ref="AQ30:AR30"/>
    <mergeCell ref="F21:J21"/>
    <mergeCell ref="AG22:AV22"/>
    <mergeCell ref="K24:L24"/>
    <mergeCell ref="A25:J25"/>
    <mergeCell ref="A26:G26"/>
    <mergeCell ref="AH26:AU26"/>
    <mergeCell ref="A27:J27"/>
    <mergeCell ref="AH27:AM27"/>
    <mergeCell ref="AN27:AP27"/>
    <mergeCell ref="AQ27:AR27"/>
    <mergeCell ref="A24:J24"/>
    <mergeCell ref="A23:J23"/>
    <mergeCell ref="AG14:AN14"/>
    <mergeCell ref="AP14:AV15"/>
    <mergeCell ref="A15:J15"/>
    <mergeCell ref="AG15:AJ15"/>
    <mergeCell ref="AM15:AN15"/>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G6:AN6"/>
    <mergeCell ref="AP6:AV7"/>
    <mergeCell ref="A7:J7"/>
    <mergeCell ref="AG7:AN7"/>
    <mergeCell ref="AG8:AJ8"/>
    <mergeCell ref="AM8:AN8"/>
    <mergeCell ref="AP8:AR13"/>
    <mergeCell ref="AU8:AV8"/>
    <mergeCell ref="A9:F9"/>
    <mergeCell ref="G9:J9"/>
    <mergeCell ref="AG9:AJ9"/>
    <mergeCell ref="AM9:AN9"/>
    <mergeCell ref="AU9:AV9"/>
    <mergeCell ref="AG10:AJ11"/>
    <mergeCell ref="AM10:AN11"/>
    <mergeCell ref="AU10:AV10"/>
    <mergeCell ref="AU11:AV11"/>
    <mergeCell ref="AG12:AJ13"/>
    <mergeCell ref="AM12:AN13"/>
    <mergeCell ref="AU12:AV12"/>
    <mergeCell ref="AU13:AV13"/>
    <mergeCell ref="A1:AB1"/>
    <mergeCell ref="A2:M2"/>
    <mergeCell ref="N2:Q2"/>
    <mergeCell ref="X2:Y2"/>
    <mergeCell ref="Z2:AC2"/>
    <mergeCell ref="A3:J3"/>
    <mergeCell ref="N3:S3"/>
    <mergeCell ref="X3:AB3"/>
    <mergeCell ref="A4:J6"/>
    <mergeCell ref="N4:S4"/>
    <mergeCell ref="X4:AB4"/>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custom" allowBlank="1" showInputMessage="1" showErrorMessage="1" sqref="B10:B12" xr:uid="{00000000-0002-0000-0F00-000000000000}">
      <formula1>IF(AND(B10=TRUE,B11=TRUE),1,IF(AND(B10=TRUE,B12=TRUE),1,IF(AND(B11=TRUE,B12=TRUE),1,0)))=1</formula1>
    </dataValidation>
    <dataValidation type="custom" operator="equal" allowBlank="1" showInputMessage="1" showErrorMessage="1" error="Please only check one box!" promptTitle="Only check 1 box!" sqref="B13" xr:uid="{00000000-0002-0000-0F00-000001000000}">
      <formula1>B13=1</formula1>
    </dataValidation>
    <dataValidation type="decimal" allowBlank="1" showInputMessage="1" showErrorMessage="1" sqref="P7:S7" xr:uid="{00000000-0002-0000-0F00-000002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0F00-000003000000}">
      <formula1>0</formula1>
      <formula2>1000000</formula2>
    </dataValidation>
    <dataValidation type="decimal" allowBlank="1" showInputMessage="1" showErrorMessage="1" errorTitle="Numbers only" error="Only enter the number of calories, saturated fat, and servings. DO NOT inlcude kcal or g." sqref="Y7:AB56" xr:uid="{00000000-0002-0000-0F00-000004000000}">
      <formula1>0</formula1>
      <formula2>1000000</formula2>
    </dataValidation>
  </dataValidations>
  <hyperlinks>
    <hyperlink ref="Z2:AC2" location="'Simplified Nutrient Assessment'!P58" display="Go to Results" xr:uid="{00000000-0004-0000-0F00-000000000000}"/>
    <hyperlink ref="AG22:AU22" location="'Simplified Nutrient Assessment'!A1" display="Go Back to Assessement" xr:uid="{00000000-0004-0000-0F00-000001000000}"/>
    <hyperlink ref="X2:Y2" location="'Simplified Nutrient Assessment'!AH26" display="Click here to go to the calories, saturated fat, and sodium table for commonly used condiments" xr:uid="{00000000-0004-0000-0F00-000002000000}"/>
    <hyperlink ref="AG40:AS40" location="'Simplified Nutrient Assessment'!A1" display="Go Back to Assessement" xr:uid="{00000000-0004-0000-0F00-000003000000}"/>
    <hyperlink ref="N2:Q2" location="'Simplified Nutrient Assessment'!AQ6" display="Click here to go to Optional Serving Size and Fraction Calculators" xr:uid="{00000000-0004-0000-0F00-000004000000}"/>
    <hyperlink ref="A7:J7" location="'Nutrient Instructions'!A31" display="Fruit (cups)" xr:uid="{00000000-0004-0000-0F00-000005000000}"/>
    <hyperlink ref="A15:J15" location="'Nutrient Instructions'!A47" display="Milk (cups)" xr:uid="{00000000-0004-0000-0F00-000006000000}"/>
    <hyperlink ref="A25:J25" location="'Nutrient Instructions'!A60" display="Dark Green Vegetables (cups)" xr:uid="{00000000-0004-0000-0F00-000007000000}"/>
    <hyperlink ref="A33:J33" location="'Nutrient Instructions'!A60" display="Red/orange Vegetables (cups)" xr:uid="{00000000-0004-0000-0F00-000008000000}"/>
    <hyperlink ref="A41:J41" location="'Nutrient Instructions'!A60" display="Beans/peas (legumes) (cups)" xr:uid="{00000000-0004-0000-0F00-000009000000}"/>
    <hyperlink ref="A49:J49" location="'Nutrient Instructions'!A60" display="Starchy Vegetables (cups)" xr:uid="{00000000-0004-0000-0F00-00000A000000}"/>
    <hyperlink ref="A57:J57" location="'Nutrient Instructions'!A60" display="Other Vegetables (cups)" xr:uid="{00000000-0004-0000-0F00-00000B000000}"/>
    <hyperlink ref="N3:S3" location="'Nutrient Instructions'!A76" display="Main Dish Simplified Nutrient Data Entry" xr:uid="{00000000-0004-0000-0F00-00000C000000}"/>
    <hyperlink ref="X3:AB3" location="'Nutrient Instructions'!A93" display="Other items: Sides, Desserts, Condiments Nutrient Data Entry" xr:uid="{00000000-0004-0000-0F00-00000D000000}"/>
    <hyperlink ref="P58:X58" location="'Nutrient Instructions'!A117" display="Daily Amounts Based on the Average for a 5-day week" xr:uid="{00000000-0004-0000-0F00-00000E000000}"/>
    <hyperlink ref="A2:M2" location="'Nutrient Instructions'!A1" display="Go to Instructions" xr:uid="{00000000-0004-0000-0F00-00000F000000}"/>
    <hyperlink ref="A3:J3" location="'Nutrient Instructions'!A29" display="Fruit, Milk, and Vegetable Subgroup Nutrient Assessment" xr:uid="{00000000-0004-0000-0F00-000010000000}"/>
    <hyperlink ref="A23:J23" location="'Nutrient Instructions'!A60" display="'Nutrient Instructions'!A60" xr:uid="{539F4F9B-5A87-4D4A-A41E-9291FE1255D3}"/>
    <hyperlink ref="A74:J74" location="'Nutrient Instructions'!A110" display="Vegetable Sodium Assessment Questions" xr:uid="{64D7186C-6653-43F8-9F6E-86029DE38B8D}"/>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2769" r:id="rId5" name="Option Button 1">
              <controlPr defaultSize="0" autoFill="0" autoLine="0" autoPict="0">
                <anchor moveWithCells="1">
                  <from>
                    <xdr:col>0</xdr:col>
                    <xdr:colOff>504825</xdr:colOff>
                    <xdr:row>9</xdr:row>
                    <xdr:rowOff>104775</xdr:rowOff>
                  </from>
                  <to>
                    <xdr:col>0</xdr:col>
                    <xdr:colOff>809625</xdr:colOff>
                    <xdr:row>9</xdr:row>
                    <xdr:rowOff>323850</xdr:rowOff>
                  </to>
                </anchor>
              </controlPr>
            </control>
          </mc:Choice>
        </mc:AlternateContent>
        <mc:AlternateContent xmlns:mc="http://schemas.openxmlformats.org/markup-compatibility/2006">
          <mc:Choice Requires="x14">
            <control shapeId="32770" r:id="rId6" name="Option Button 2">
              <controlPr defaultSize="0" autoFill="0" autoLine="0" autoPict="0">
                <anchor moveWithCells="1">
                  <from>
                    <xdr:col>0</xdr:col>
                    <xdr:colOff>504825</xdr:colOff>
                    <xdr:row>10</xdr:row>
                    <xdr:rowOff>142875</xdr:rowOff>
                  </from>
                  <to>
                    <xdr:col>0</xdr:col>
                    <xdr:colOff>809625</xdr:colOff>
                    <xdr:row>10</xdr:row>
                    <xdr:rowOff>361950</xdr:rowOff>
                  </to>
                </anchor>
              </controlPr>
            </control>
          </mc:Choice>
        </mc:AlternateContent>
        <mc:AlternateContent xmlns:mc="http://schemas.openxmlformats.org/markup-compatibility/2006">
          <mc:Choice Requires="x14">
            <control shapeId="32771" r:id="rId7" name="Option Button 3">
              <controlPr defaultSize="0" autoFill="0" autoLine="0" autoPict="0">
                <anchor moveWithCells="1">
                  <from>
                    <xdr:col>0</xdr:col>
                    <xdr:colOff>504825</xdr:colOff>
                    <xdr:row>11</xdr:row>
                    <xdr:rowOff>123825</xdr:rowOff>
                  </from>
                  <to>
                    <xdr:col>0</xdr:col>
                    <xdr:colOff>809625</xdr:colOff>
                    <xdr:row>11</xdr:row>
                    <xdr:rowOff>342900</xdr:rowOff>
                  </to>
                </anchor>
              </controlPr>
            </control>
          </mc:Choice>
        </mc:AlternateContent>
        <mc:AlternateContent xmlns:mc="http://schemas.openxmlformats.org/markup-compatibility/2006">
          <mc:Choice Requires="x14">
            <control shapeId="32772" r:id="rId8" name="Option Button 4">
              <controlPr defaultSize="0" autoFill="0" autoLine="0" autoPict="0">
                <anchor moveWithCells="1">
                  <from>
                    <xdr:col>0</xdr:col>
                    <xdr:colOff>504825</xdr:colOff>
                    <xdr:row>12</xdr:row>
                    <xdr:rowOff>104775</xdr:rowOff>
                  </from>
                  <to>
                    <xdr:col>0</xdr:col>
                    <xdr:colOff>809625</xdr:colOff>
                    <xdr:row>12</xdr:row>
                    <xdr:rowOff>323850</xdr:rowOff>
                  </to>
                </anchor>
              </controlPr>
            </control>
          </mc:Choice>
        </mc:AlternateContent>
        <mc:AlternateContent xmlns:mc="http://schemas.openxmlformats.org/markup-compatibility/2006">
          <mc:Choice Requires="x14">
            <control shapeId="32773"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2774"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2775"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2776" r:id="rId12" name="Option Button 8">
              <controlPr defaultSize="0" autoFill="0" autoLine="0" autoPict="0">
                <anchor moveWithCells="1">
                  <from>
                    <xdr:col>0</xdr:col>
                    <xdr:colOff>457200</xdr:colOff>
                    <xdr:row>20</xdr:row>
                    <xdr:rowOff>171450</xdr:rowOff>
                  </from>
                  <to>
                    <xdr:col>0</xdr:col>
                    <xdr:colOff>762000</xdr:colOff>
                    <xdr:row>20</xdr:row>
                    <xdr:rowOff>390525</xdr:rowOff>
                  </to>
                </anchor>
              </controlPr>
            </control>
          </mc:Choice>
        </mc:AlternateContent>
        <mc:AlternateContent xmlns:mc="http://schemas.openxmlformats.org/markup-compatibility/2006">
          <mc:Choice Requires="x14">
            <control shapeId="32777"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2778"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2779" r:id="rId15" name="Group Box 11">
              <controlPr defaultSize="0" autoFill="0" autoPict="0">
                <anchor moveWithCells="1">
                  <from>
                    <xdr:col>0</xdr:col>
                    <xdr:colOff>28575</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2780"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2781"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2782"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2783"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2784"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2785"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2786"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2787" r:id="rId23" name="Option Button 19">
              <controlPr defaultSize="0" autoFill="0" autoLine="0" autoPict="0">
                <anchor moveWithCells="1">
                  <from>
                    <xdr:col>0</xdr:col>
                    <xdr:colOff>390525</xdr:colOff>
                    <xdr:row>38</xdr:row>
                    <xdr:rowOff>142875</xdr:rowOff>
                  </from>
                  <to>
                    <xdr:col>0</xdr:col>
                    <xdr:colOff>695325</xdr:colOff>
                    <xdr:row>38</xdr:row>
                    <xdr:rowOff>361950</xdr:rowOff>
                  </to>
                </anchor>
              </controlPr>
            </control>
          </mc:Choice>
        </mc:AlternateContent>
        <mc:AlternateContent xmlns:mc="http://schemas.openxmlformats.org/markup-compatibility/2006">
          <mc:Choice Requires="x14">
            <control shapeId="32788" r:id="rId24" name="Group Box 20">
              <controlPr defaultSize="0" autoFill="0" autoPict="0">
                <anchor moveWithCells="1">
                  <from>
                    <xdr:col>0</xdr:col>
                    <xdr:colOff>28575</xdr:colOff>
                    <xdr:row>35</xdr:row>
                    <xdr:rowOff>9525</xdr:rowOff>
                  </from>
                  <to>
                    <xdr:col>6</xdr:col>
                    <xdr:colOff>19050</xdr:colOff>
                    <xdr:row>39</xdr:row>
                    <xdr:rowOff>0</xdr:rowOff>
                  </to>
                </anchor>
              </controlPr>
            </control>
          </mc:Choice>
        </mc:AlternateContent>
        <mc:AlternateContent xmlns:mc="http://schemas.openxmlformats.org/markup-compatibility/2006">
          <mc:Choice Requires="x14">
            <control shapeId="32789"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2790"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2791"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2792"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2793"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2794"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2795"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2796"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2797"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2798" r:id="rId34" name="Group Box 30">
              <controlPr defaultSize="0" autoFill="0" autoPict="0">
                <anchor moveWithCells="1">
                  <from>
                    <xdr:col>0</xdr:col>
                    <xdr:colOff>9525</xdr:colOff>
                    <xdr:row>51</xdr:row>
                    <xdr:rowOff>19050</xdr:rowOff>
                  </from>
                  <to>
                    <xdr:col>9</xdr:col>
                    <xdr:colOff>1733550</xdr:colOff>
                    <xdr:row>55</xdr:row>
                    <xdr:rowOff>9525</xdr:rowOff>
                  </to>
                </anchor>
              </controlPr>
            </control>
          </mc:Choice>
        </mc:AlternateContent>
        <mc:AlternateContent xmlns:mc="http://schemas.openxmlformats.org/markup-compatibility/2006">
          <mc:Choice Requires="x14">
            <control shapeId="32799"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2800" r:id="rId36" name="Option Button 32">
              <controlPr defaultSize="0" autoFill="0" autoLine="0" autoPict="0">
                <anchor moveWithCells="1">
                  <from>
                    <xdr:col>0</xdr:col>
                    <xdr:colOff>390525</xdr:colOff>
                    <xdr:row>60</xdr:row>
                    <xdr:rowOff>123825</xdr:rowOff>
                  </from>
                  <to>
                    <xdr:col>0</xdr:col>
                    <xdr:colOff>695325</xdr:colOff>
                    <xdr:row>60</xdr:row>
                    <xdr:rowOff>342900</xdr:rowOff>
                  </to>
                </anchor>
              </controlPr>
            </control>
          </mc:Choice>
        </mc:AlternateContent>
        <mc:AlternateContent xmlns:mc="http://schemas.openxmlformats.org/markup-compatibility/2006">
          <mc:Choice Requires="x14">
            <control shapeId="32801"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2802" r:id="rId38" name="Option Button 34">
              <controlPr defaultSize="0" autoFill="0" autoLine="0" autoPict="0">
                <anchor moveWithCells="1">
                  <from>
                    <xdr:col>0</xdr:col>
                    <xdr:colOff>390525</xdr:colOff>
                    <xdr:row>62</xdr:row>
                    <xdr:rowOff>104775</xdr:rowOff>
                  </from>
                  <to>
                    <xdr:col>0</xdr:col>
                    <xdr:colOff>695325</xdr:colOff>
                    <xdr:row>62</xdr:row>
                    <xdr:rowOff>323850</xdr:rowOff>
                  </to>
                </anchor>
              </controlPr>
            </control>
          </mc:Choice>
        </mc:AlternateContent>
        <mc:AlternateContent xmlns:mc="http://schemas.openxmlformats.org/markup-compatibility/2006">
          <mc:Choice Requires="x14">
            <control shapeId="32803" r:id="rId39" name="Group Box 35">
              <controlPr defaultSize="0" autoFill="0" autoPict="0">
                <anchor moveWithCells="1">
                  <from>
                    <xdr:col>0</xdr:col>
                    <xdr:colOff>28575</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2804" r:id="rId40" name="Drop Down 36">
              <controlPr defaultSize="0" autoLine="0" autoPict="0">
                <anchor moveWithCells="1">
                  <from>
                    <xdr:col>38</xdr:col>
                    <xdr:colOff>114300</xdr:colOff>
                    <xdr:row>7</xdr:row>
                    <xdr:rowOff>142875</xdr:rowOff>
                  </from>
                  <to>
                    <xdr:col>39</xdr:col>
                    <xdr:colOff>285750</xdr:colOff>
                    <xdr:row>7</xdr:row>
                    <xdr:rowOff>342900</xdr:rowOff>
                  </to>
                </anchor>
              </controlPr>
            </control>
          </mc:Choice>
        </mc:AlternateContent>
        <mc:AlternateContent xmlns:mc="http://schemas.openxmlformats.org/markup-compatibility/2006">
          <mc:Choice Requires="x14">
            <control shapeId="32805" r:id="rId41" name="Drop Down 37">
              <controlPr defaultSize="0" autoLine="0" autoPict="0">
                <anchor moveWithCells="1">
                  <from>
                    <xdr:col>38</xdr:col>
                    <xdr:colOff>104775</xdr:colOff>
                    <xdr:row>8</xdr:row>
                    <xdr:rowOff>142875</xdr:rowOff>
                  </from>
                  <to>
                    <xdr:col>39</xdr:col>
                    <xdr:colOff>266700</xdr:colOff>
                    <xdr:row>8</xdr:row>
                    <xdr:rowOff>342900</xdr:rowOff>
                  </to>
                </anchor>
              </controlPr>
            </control>
          </mc:Choice>
        </mc:AlternateContent>
        <mc:AlternateContent xmlns:mc="http://schemas.openxmlformats.org/markup-compatibility/2006">
          <mc:Choice Requires="x14">
            <control shapeId="32806" r:id="rId42" name="Drop Down 38">
              <controlPr defaultSize="0" autoLine="0" autoPict="0">
                <anchor moveWithCells="1">
                  <from>
                    <xdr:col>46</xdr:col>
                    <xdr:colOff>171450</xdr:colOff>
                    <xdr:row>7</xdr:row>
                    <xdr:rowOff>104775</xdr:rowOff>
                  </from>
                  <to>
                    <xdr:col>47</xdr:col>
                    <xdr:colOff>447675</xdr:colOff>
                    <xdr:row>7</xdr:row>
                    <xdr:rowOff>304800</xdr:rowOff>
                  </to>
                </anchor>
              </controlPr>
            </control>
          </mc:Choice>
        </mc:AlternateContent>
        <mc:AlternateContent xmlns:mc="http://schemas.openxmlformats.org/markup-compatibility/2006">
          <mc:Choice Requires="x14">
            <control shapeId="32807" r:id="rId43" name="Drop Down 39">
              <controlPr defaultSize="0" autoLine="0" autoPict="0">
                <anchor moveWithCells="1">
                  <from>
                    <xdr:col>46</xdr:col>
                    <xdr:colOff>171450</xdr:colOff>
                    <xdr:row>8</xdr:row>
                    <xdr:rowOff>47625</xdr:rowOff>
                  </from>
                  <to>
                    <xdr:col>47</xdr:col>
                    <xdr:colOff>447675</xdr:colOff>
                    <xdr:row>8</xdr:row>
                    <xdr:rowOff>257175</xdr:rowOff>
                  </to>
                </anchor>
              </controlPr>
            </control>
          </mc:Choice>
        </mc:AlternateContent>
        <mc:AlternateContent xmlns:mc="http://schemas.openxmlformats.org/markup-compatibility/2006">
          <mc:Choice Requires="x14">
            <control shapeId="32808" r:id="rId44" name="Drop Down 40">
              <controlPr defaultSize="0" autoLine="0" autoPict="0">
                <anchor moveWithCells="1">
                  <from>
                    <xdr:col>46</xdr:col>
                    <xdr:colOff>171450</xdr:colOff>
                    <xdr:row>9</xdr:row>
                    <xdr:rowOff>47625</xdr:rowOff>
                  </from>
                  <to>
                    <xdr:col>47</xdr:col>
                    <xdr:colOff>447675</xdr:colOff>
                    <xdr:row>9</xdr:row>
                    <xdr:rowOff>257175</xdr:rowOff>
                  </to>
                </anchor>
              </controlPr>
            </control>
          </mc:Choice>
        </mc:AlternateContent>
        <mc:AlternateContent xmlns:mc="http://schemas.openxmlformats.org/markup-compatibility/2006">
          <mc:Choice Requires="x14">
            <control shapeId="32809" r:id="rId45" name="Drop Down 41">
              <controlPr defaultSize="0" autoLine="0" autoPict="0">
                <anchor moveWithCells="1">
                  <from>
                    <xdr:col>46</xdr:col>
                    <xdr:colOff>171450</xdr:colOff>
                    <xdr:row>10</xdr:row>
                    <xdr:rowOff>47625</xdr:rowOff>
                  </from>
                  <to>
                    <xdr:col>47</xdr:col>
                    <xdr:colOff>447675</xdr:colOff>
                    <xdr:row>10</xdr:row>
                    <xdr:rowOff>257175</xdr:rowOff>
                  </to>
                </anchor>
              </controlPr>
            </control>
          </mc:Choice>
        </mc:AlternateContent>
        <mc:AlternateContent xmlns:mc="http://schemas.openxmlformats.org/markup-compatibility/2006">
          <mc:Choice Requires="x14">
            <control shapeId="32810" r:id="rId46" name="Drop Down 42">
              <controlPr defaultSize="0" autoLine="0" autoPict="0">
                <anchor moveWithCells="1">
                  <from>
                    <xdr:col>46</xdr:col>
                    <xdr:colOff>171450</xdr:colOff>
                    <xdr:row>11</xdr:row>
                    <xdr:rowOff>47625</xdr:rowOff>
                  </from>
                  <to>
                    <xdr:col>47</xdr:col>
                    <xdr:colOff>447675</xdr:colOff>
                    <xdr:row>11</xdr:row>
                    <xdr:rowOff>257175</xdr:rowOff>
                  </to>
                </anchor>
              </controlPr>
            </control>
          </mc:Choice>
        </mc:AlternateContent>
        <mc:AlternateContent xmlns:mc="http://schemas.openxmlformats.org/markup-compatibility/2006">
          <mc:Choice Requires="x14">
            <control shapeId="32811"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2812"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2813"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2814" r:id="rId50" name="Option Button 46">
              <controlPr defaultSize="0" autoFill="0" autoLine="0" autoPict="0">
                <anchor moveWithCells="1">
                  <from>
                    <xdr:col>6</xdr:col>
                    <xdr:colOff>304800</xdr:colOff>
                    <xdr:row>11</xdr:row>
                    <xdr:rowOff>142875</xdr:rowOff>
                  </from>
                  <to>
                    <xdr:col>6</xdr:col>
                    <xdr:colOff>638175</xdr:colOff>
                    <xdr:row>11</xdr:row>
                    <xdr:rowOff>371475</xdr:rowOff>
                  </to>
                </anchor>
              </controlPr>
            </control>
          </mc:Choice>
        </mc:AlternateContent>
        <mc:AlternateContent xmlns:mc="http://schemas.openxmlformats.org/markup-compatibility/2006">
          <mc:Choice Requires="x14">
            <control shapeId="32815"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2816"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2817" r:id="rId53" name="Option Button 49">
              <controlPr defaultSize="0" autoFill="0" autoLine="0" autoPict="0">
                <anchor moveWithCells="1">
                  <from>
                    <xdr:col>6</xdr:col>
                    <xdr:colOff>228600</xdr:colOff>
                    <xdr:row>35</xdr:row>
                    <xdr:rowOff>171450</xdr:rowOff>
                  </from>
                  <to>
                    <xdr:col>6</xdr:col>
                    <xdr:colOff>533400</xdr:colOff>
                    <xdr:row>35</xdr:row>
                    <xdr:rowOff>390525</xdr:rowOff>
                  </to>
                </anchor>
              </controlPr>
            </control>
          </mc:Choice>
        </mc:AlternateContent>
        <mc:AlternateContent xmlns:mc="http://schemas.openxmlformats.org/markup-compatibility/2006">
          <mc:Choice Requires="x14">
            <control shapeId="32818"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2819"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2820" r:id="rId56" name="Option Button 52">
              <controlPr defaultSize="0" autoFill="0" autoLine="0" autoPict="0">
                <anchor moveWithCells="1">
                  <from>
                    <xdr:col>6</xdr:col>
                    <xdr:colOff>238125</xdr:colOff>
                    <xdr:row>38</xdr:row>
                    <xdr:rowOff>142875</xdr:rowOff>
                  </from>
                  <to>
                    <xdr:col>6</xdr:col>
                    <xdr:colOff>542925</xdr:colOff>
                    <xdr:row>38</xdr:row>
                    <xdr:rowOff>361950</xdr:rowOff>
                  </to>
                </anchor>
              </controlPr>
            </control>
          </mc:Choice>
        </mc:AlternateContent>
        <mc:AlternateContent xmlns:mc="http://schemas.openxmlformats.org/markup-compatibility/2006">
          <mc:Choice Requires="x14">
            <control shapeId="32821" r:id="rId57" name="Check Box 53">
              <controlPr defaultSize="0" autoFill="0" autoLine="0" autoPict="0">
                <anchor moveWithCells="1">
                  <from>
                    <xdr:col>6</xdr:col>
                    <xdr:colOff>657225</xdr:colOff>
                    <xdr:row>76</xdr:row>
                    <xdr:rowOff>85725</xdr:rowOff>
                  </from>
                  <to>
                    <xdr:col>6</xdr:col>
                    <xdr:colOff>962025</xdr:colOff>
                    <xdr:row>76</xdr:row>
                    <xdr:rowOff>342900</xdr:rowOff>
                  </to>
                </anchor>
              </controlPr>
            </control>
          </mc:Choice>
        </mc:AlternateContent>
        <mc:AlternateContent xmlns:mc="http://schemas.openxmlformats.org/markup-compatibility/2006">
          <mc:Choice Requires="x14">
            <control shapeId="32822" r:id="rId58" name="Check Box 54">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2823" r:id="rId59" name="Check Box 55">
              <controlPr defaultSize="0" autoFill="0" autoLine="0" autoPict="0">
                <anchor moveWithCells="1">
                  <from>
                    <xdr:col>6</xdr:col>
                    <xdr:colOff>657225</xdr:colOff>
                    <xdr:row>77</xdr:row>
                    <xdr:rowOff>85725</xdr:rowOff>
                  </from>
                  <to>
                    <xdr:col>6</xdr:col>
                    <xdr:colOff>962025</xdr:colOff>
                    <xdr:row>77</xdr:row>
                    <xdr:rowOff>342900</xdr:rowOff>
                  </to>
                </anchor>
              </controlPr>
            </control>
          </mc:Choice>
        </mc:AlternateContent>
        <mc:AlternateContent xmlns:mc="http://schemas.openxmlformats.org/markup-compatibility/2006">
          <mc:Choice Requires="x14">
            <control shapeId="32824" r:id="rId60" name="Check Box 56">
              <controlPr defaultSize="0" autoFill="0" autoLine="0" autoPict="0">
                <anchor moveWithCells="1">
                  <from>
                    <xdr:col>9</xdr:col>
                    <xdr:colOff>752475</xdr:colOff>
                    <xdr:row>77</xdr:row>
                    <xdr:rowOff>76200</xdr:rowOff>
                  </from>
                  <to>
                    <xdr:col>9</xdr:col>
                    <xdr:colOff>1057275</xdr:colOff>
                    <xdr:row>77</xdr:row>
                    <xdr:rowOff>333375</xdr:rowOff>
                  </to>
                </anchor>
              </controlPr>
            </control>
          </mc:Choice>
        </mc:AlternateContent>
        <mc:AlternateContent xmlns:mc="http://schemas.openxmlformats.org/markup-compatibility/2006">
          <mc:Choice Requires="x14">
            <control shapeId="32825" r:id="rId61" name="Check Box 57">
              <controlPr defaultSize="0" autoFill="0" autoLine="0" autoPict="0">
                <anchor moveWithCells="1">
                  <from>
                    <xdr:col>6</xdr:col>
                    <xdr:colOff>657225</xdr:colOff>
                    <xdr:row>78</xdr:row>
                    <xdr:rowOff>85725</xdr:rowOff>
                  </from>
                  <to>
                    <xdr:col>6</xdr:col>
                    <xdr:colOff>962025</xdr:colOff>
                    <xdr:row>78</xdr:row>
                    <xdr:rowOff>342900</xdr:rowOff>
                  </to>
                </anchor>
              </controlPr>
            </control>
          </mc:Choice>
        </mc:AlternateContent>
        <mc:AlternateContent xmlns:mc="http://schemas.openxmlformats.org/markup-compatibility/2006">
          <mc:Choice Requires="x14">
            <control shapeId="32826" r:id="rId62" name="Check Box 58">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2827" r:id="rId63" name="Check Box 59">
              <controlPr defaultSize="0" autoFill="0" autoLine="0" autoPict="0">
                <anchor moveWithCells="1">
                  <from>
                    <xdr:col>6</xdr:col>
                    <xdr:colOff>657225</xdr:colOff>
                    <xdr:row>79</xdr:row>
                    <xdr:rowOff>85725</xdr:rowOff>
                  </from>
                  <to>
                    <xdr:col>6</xdr:col>
                    <xdr:colOff>962025</xdr:colOff>
                    <xdr:row>79</xdr:row>
                    <xdr:rowOff>342900</xdr:rowOff>
                  </to>
                </anchor>
              </controlPr>
            </control>
          </mc:Choice>
        </mc:AlternateContent>
        <mc:AlternateContent xmlns:mc="http://schemas.openxmlformats.org/markup-compatibility/2006">
          <mc:Choice Requires="x14">
            <control shapeId="32828" r:id="rId64" name="Check Box 60">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2829" r:id="rId65" name="Check Box 61">
              <controlPr defaultSize="0" autoFill="0" autoLine="0" autoPict="0">
                <anchor moveWithCells="1">
                  <from>
                    <xdr:col>6</xdr:col>
                    <xdr:colOff>657225</xdr:colOff>
                    <xdr:row>82</xdr:row>
                    <xdr:rowOff>85725</xdr:rowOff>
                  </from>
                  <to>
                    <xdr:col>6</xdr:col>
                    <xdr:colOff>962025</xdr:colOff>
                    <xdr:row>82</xdr:row>
                    <xdr:rowOff>342900</xdr:rowOff>
                  </to>
                </anchor>
              </controlPr>
            </control>
          </mc:Choice>
        </mc:AlternateContent>
        <mc:AlternateContent xmlns:mc="http://schemas.openxmlformats.org/markup-compatibility/2006">
          <mc:Choice Requires="x14">
            <control shapeId="32830" r:id="rId66" name="Check Box 62">
              <controlPr defaultSize="0" autoFill="0" autoLine="0" autoPict="0">
                <anchor moveWithCells="1">
                  <from>
                    <xdr:col>9</xdr:col>
                    <xdr:colOff>638175</xdr:colOff>
                    <xdr:row>82</xdr:row>
                    <xdr:rowOff>85725</xdr:rowOff>
                  </from>
                  <to>
                    <xdr:col>9</xdr:col>
                    <xdr:colOff>942975</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U131"/>
  <sheetViews>
    <sheetView tabSelected="1" zoomScaleNormal="100" workbookViewId="0">
      <selection activeCell="A108" sqref="A108"/>
    </sheetView>
  </sheetViews>
  <sheetFormatPr defaultColWidth="0" defaultRowHeight="15" x14ac:dyDescent="0.25"/>
  <cols>
    <col min="1" max="1" width="143.5703125" style="46" customWidth="1"/>
    <col min="2" max="2" width="2.85546875" customWidth="1"/>
    <col min="3" max="255" width="9.140625" hidden="1" customWidth="1"/>
    <col min="256" max="16384" width="10.5703125" hidden="1"/>
  </cols>
  <sheetData>
    <row r="1" spans="1:15" ht="51.75" customHeight="1" x14ac:dyDescent="0.25"/>
    <row r="2" spans="1:15" ht="20.25" x14ac:dyDescent="0.3">
      <c r="A2" s="197" t="s">
        <v>6</v>
      </c>
      <c r="B2" s="196"/>
      <c r="C2" s="196"/>
      <c r="D2" s="196"/>
      <c r="E2" s="196"/>
      <c r="F2" s="196"/>
      <c r="G2" s="196"/>
      <c r="H2" s="196"/>
      <c r="I2" s="196"/>
      <c r="J2" s="196"/>
      <c r="K2" s="196"/>
      <c r="L2" s="196"/>
      <c r="M2" s="196"/>
      <c r="N2" s="196"/>
      <c r="O2" s="196"/>
    </row>
    <row r="3" spans="1:15" ht="19.5" thickBot="1" x14ac:dyDescent="0.35">
      <c r="A3" s="609">
        <v>45072</v>
      </c>
    </row>
    <row r="4" spans="1:15" ht="15.75" x14ac:dyDescent="0.25">
      <c r="A4" s="365" t="s">
        <v>7</v>
      </c>
    </row>
    <row r="5" spans="1:15" ht="15.75" x14ac:dyDescent="0.25">
      <c r="A5" s="425" t="s">
        <v>8</v>
      </c>
    </row>
    <row r="6" spans="1:15" ht="15.75" x14ac:dyDescent="0.25">
      <c r="A6" s="366" t="s">
        <v>7</v>
      </c>
    </row>
    <row r="7" spans="1:15" ht="15.75" x14ac:dyDescent="0.25">
      <c r="A7" s="274" t="s">
        <v>9</v>
      </c>
    </row>
    <row r="8" spans="1:15" ht="15.75" x14ac:dyDescent="0.25">
      <c r="A8" s="274" t="s">
        <v>10</v>
      </c>
    </row>
    <row r="9" spans="1:15" ht="15.75" x14ac:dyDescent="0.25">
      <c r="A9" s="274" t="s">
        <v>11</v>
      </c>
    </row>
    <row r="10" spans="1:15" ht="15.75" x14ac:dyDescent="0.25">
      <c r="A10" s="274" t="s">
        <v>12</v>
      </c>
    </row>
    <row r="11" spans="1:15" ht="15.75" x14ac:dyDescent="0.25">
      <c r="A11" s="274" t="s">
        <v>13</v>
      </c>
    </row>
    <row r="12" spans="1:15" ht="15.75" x14ac:dyDescent="0.25">
      <c r="A12" s="367" t="s">
        <v>14</v>
      </c>
    </row>
    <row r="13" spans="1:15" ht="15.75" x14ac:dyDescent="0.25">
      <c r="A13" s="367" t="s">
        <v>15</v>
      </c>
    </row>
    <row r="14" spans="1:15" ht="15.75" x14ac:dyDescent="0.25">
      <c r="A14" s="367"/>
    </row>
    <row r="15" spans="1:15" ht="31.5" x14ac:dyDescent="0.25">
      <c r="A15" s="274" t="s">
        <v>16</v>
      </c>
    </row>
    <row r="16" spans="1:15" ht="31.5" x14ac:dyDescent="0.25">
      <c r="A16" s="274" t="s">
        <v>17</v>
      </c>
    </row>
    <row r="17" spans="1:1" ht="15.75" x14ac:dyDescent="0.25">
      <c r="A17" s="368" t="s">
        <v>18</v>
      </c>
    </row>
    <row r="18" spans="1:1" ht="32.25" thickBot="1" x14ac:dyDescent="0.3">
      <c r="A18" s="371" t="s">
        <v>19</v>
      </c>
    </row>
    <row r="19" spans="1:1" ht="16.5" thickBot="1" x14ac:dyDescent="0.3">
      <c r="A19" s="372"/>
    </row>
    <row r="20" spans="1:1" ht="15.75" x14ac:dyDescent="0.25">
      <c r="A20" s="365" t="s">
        <v>20</v>
      </c>
    </row>
    <row r="21" spans="1:1" ht="15.75" x14ac:dyDescent="0.25">
      <c r="A21" s="274" t="s">
        <v>21</v>
      </c>
    </row>
    <row r="22" spans="1:1" ht="15.75" x14ac:dyDescent="0.25">
      <c r="A22" s="274" t="s">
        <v>22</v>
      </c>
    </row>
    <row r="23" spans="1:1" ht="15.75" x14ac:dyDescent="0.25">
      <c r="A23" s="274" t="s">
        <v>23</v>
      </c>
    </row>
    <row r="24" spans="1:1" ht="15.75" x14ac:dyDescent="0.25">
      <c r="A24" s="274" t="s">
        <v>24</v>
      </c>
    </row>
    <row r="25" spans="1:1" ht="15.75" x14ac:dyDescent="0.25">
      <c r="A25" s="369" t="s">
        <v>25</v>
      </c>
    </row>
    <row r="26" spans="1:1" ht="16.5" thickBot="1" x14ac:dyDescent="0.3">
      <c r="A26" s="370" t="s">
        <v>26</v>
      </c>
    </row>
    <row r="27" spans="1:1" ht="16.5" thickBot="1" x14ac:dyDescent="0.3">
      <c r="A27" s="198"/>
    </row>
    <row r="28" spans="1:1" ht="15.75" x14ac:dyDescent="0.25">
      <c r="A28" s="524" t="s">
        <v>27</v>
      </c>
    </row>
    <row r="29" spans="1:1" ht="16.5" thickBot="1" x14ac:dyDescent="0.3">
      <c r="A29" s="528" t="s">
        <v>28</v>
      </c>
    </row>
    <row r="30" spans="1:1" ht="15.75" thickBot="1" x14ac:dyDescent="0.3"/>
    <row r="31" spans="1:1" ht="15.75" x14ac:dyDescent="0.25">
      <c r="A31" s="524" t="s">
        <v>29</v>
      </c>
    </row>
    <row r="32" spans="1:1" ht="15.75" x14ac:dyDescent="0.25">
      <c r="A32" s="436" t="s">
        <v>30</v>
      </c>
    </row>
    <row r="33" spans="1:1" ht="47.25" x14ac:dyDescent="0.25">
      <c r="A33" s="274" t="s">
        <v>31</v>
      </c>
    </row>
    <row r="34" spans="1:1" ht="15.75" x14ac:dyDescent="0.25">
      <c r="A34" s="274" t="s">
        <v>32</v>
      </c>
    </row>
    <row r="35" spans="1:1" ht="31.5" x14ac:dyDescent="0.25">
      <c r="A35" s="274" t="s">
        <v>33</v>
      </c>
    </row>
    <row r="36" spans="1:1" ht="15.75" x14ac:dyDescent="0.25">
      <c r="A36" s="274" t="s">
        <v>34</v>
      </c>
    </row>
    <row r="37" spans="1:1" ht="15.75" x14ac:dyDescent="0.25">
      <c r="A37" s="274" t="s">
        <v>35</v>
      </c>
    </row>
    <row r="38" spans="1:1" ht="15.75" x14ac:dyDescent="0.25">
      <c r="A38" s="437" t="s">
        <v>36</v>
      </c>
    </row>
    <row r="39" spans="1:1" ht="15.75" x14ac:dyDescent="0.25">
      <c r="A39" s="436" t="s">
        <v>37</v>
      </c>
    </row>
    <row r="40" spans="1:1" ht="15.75" x14ac:dyDescent="0.25">
      <c r="A40" s="274" t="s">
        <v>38</v>
      </c>
    </row>
    <row r="41" spans="1:1" ht="15.75" x14ac:dyDescent="0.25">
      <c r="A41" s="274" t="s">
        <v>39</v>
      </c>
    </row>
    <row r="42" spans="1:1" ht="31.5" x14ac:dyDescent="0.25">
      <c r="A42" s="274" t="s">
        <v>40</v>
      </c>
    </row>
    <row r="43" spans="1:1" ht="31.5" x14ac:dyDescent="0.25">
      <c r="A43" s="274" t="s">
        <v>41</v>
      </c>
    </row>
    <row r="44" spans="1:1" ht="15.75" x14ac:dyDescent="0.25">
      <c r="A44" s="274" t="s">
        <v>42</v>
      </c>
    </row>
    <row r="45" spans="1:1" ht="32.25" thickBot="1" x14ac:dyDescent="0.3">
      <c r="A45" s="274" t="s">
        <v>43</v>
      </c>
    </row>
    <row r="46" spans="1:1" ht="15.75" x14ac:dyDescent="0.25">
      <c r="A46" s="438" t="s">
        <v>44</v>
      </c>
    </row>
    <row r="47" spans="1:1" ht="15.75" x14ac:dyDescent="0.25">
      <c r="A47" s="267" t="s">
        <v>45</v>
      </c>
    </row>
    <row r="48" spans="1:1" ht="31.5" x14ac:dyDescent="0.25">
      <c r="A48" s="267" t="s">
        <v>46</v>
      </c>
    </row>
    <row r="49" spans="1:1" ht="15.75" x14ac:dyDescent="0.25">
      <c r="A49" s="439" t="s">
        <v>47</v>
      </c>
    </row>
    <row r="50" spans="1:1" ht="15.75" x14ac:dyDescent="0.25">
      <c r="A50" s="270" t="s">
        <v>48</v>
      </c>
    </row>
    <row r="51" spans="1:1" ht="31.5" x14ac:dyDescent="0.25">
      <c r="A51" s="550" t="s">
        <v>49</v>
      </c>
    </row>
    <row r="52" spans="1:1" ht="31.5" x14ac:dyDescent="0.25">
      <c r="A52" s="265" t="s">
        <v>50</v>
      </c>
    </row>
    <row r="53" spans="1:1" ht="15.75" x14ac:dyDescent="0.25">
      <c r="A53" s="265" t="s">
        <v>51</v>
      </c>
    </row>
    <row r="54" spans="1:1" ht="31.5" x14ac:dyDescent="0.25">
      <c r="A54" s="266" t="s">
        <v>52</v>
      </c>
    </row>
    <row r="55" spans="1:1" ht="15.75" x14ac:dyDescent="0.25">
      <c r="A55" s="265" t="s">
        <v>53</v>
      </c>
    </row>
    <row r="56" spans="1:1" ht="15.75" x14ac:dyDescent="0.25">
      <c r="A56" s="265" t="s">
        <v>54</v>
      </c>
    </row>
    <row r="57" spans="1:1" ht="31.5" x14ac:dyDescent="0.25">
      <c r="A57" s="266" t="s">
        <v>55</v>
      </c>
    </row>
    <row r="58" spans="1:1" ht="31.5" x14ac:dyDescent="0.25">
      <c r="A58" s="270" t="s">
        <v>56</v>
      </c>
    </row>
    <row r="59" spans="1:1" ht="15.75" x14ac:dyDescent="0.25">
      <c r="A59" s="550" t="s">
        <v>57</v>
      </c>
    </row>
    <row r="60" spans="1:1" ht="31.5" x14ac:dyDescent="0.25">
      <c r="A60" s="265" t="s">
        <v>58</v>
      </c>
    </row>
    <row r="61" spans="1:1" ht="15.75" x14ac:dyDescent="0.25">
      <c r="A61" s="440" t="s">
        <v>59</v>
      </c>
    </row>
    <row r="62" spans="1:1" ht="31.5" x14ac:dyDescent="0.25">
      <c r="A62" s="262" t="s">
        <v>60</v>
      </c>
    </row>
    <row r="63" spans="1:1" ht="15.75" x14ac:dyDescent="0.25">
      <c r="A63" s="199" t="s">
        <v>61</v>
      </c>
    </row>
    <row r="64" spans="1:1" ht="15.75" x14ac:dyDescent="0.25">
      <c r="A64" s="263" t="s">
        <v>62</v>
      </c>
    </row>
    <row r="65" spans="1:1" ht="47.25" x14ac:dyDescent="0.25">
      <c r="A65" s="264" t="s">
        <v>63</v>
      </c>
    </row>
    <row r="66" spans="1:1" ht="15.75" x14ac:dyDescent="0.25">
      <c r="A66" s="441" t="s">
        <v>64</v>
      </c>
    </row>
    <row r="67" spans="1:1" ht="31.5" x14ac:dyDescent="0.25">
      <c r="A67" s="260" t="s">
        <v>65</v>
      </c>
    </row>
    <row r="68" spans="1:1" ht="15.75" x14ac:dyDescent="0.25">
      <c r="A68" s="260" t="s">
        <v>66</v>
      </c>
    </row>
    <row r="69" spans="1:1" ht="31.5" x14ac:dyDescent="0.25">
      <c r="A69" s="260" t="s">
        <v>67</v>
      </c>
    </row>
    <row r="70" spans="1:1" ht="47.25" x14ac:dyDescent="0.25">
      <c r="A70" s="261" t="s">
        <v>68</v>
      </c>
    </row>
    <row r="71" spans="1:1" ht="15.75" x14ac:dyDescent="0.25">
      <c r="A71" s="442" t="s">
        <v>69</v>
      </c>
    </row>
    <row r="72" spans="1:1" ht="16.5" thickBot="1" x14ac:dyDescent="0.3">
      <c r="A72" s="268" t="s">
        <v>70</v>
      </c>
    </row>
    <row r="73" spans="1:1" ht="16.5" thickBot="1" x14ac:dyDescent="0.3">
      <c r="A73" s="443"/>
    </row>
    <row r="74" spans="1:1" ht="15.75" x14ac:dyDescent="0.25">
      <c r="A74" s="548" t="s">
        <v>71</v>
      </c>
    </row>
    <row r="75" spans="1:1" ht="31.5" x14ac:dyDescent="0.25">
      <c r="A75" s="203" t="s">
        <v>72</v>
      </c>
    </row>
    <row r="76" spans="1:1" ht="15.75" x14ac:dyDescent="0.25">
      <c r="A76" s="203" t="s">
        <v>73</v>
      </c>
    </row>
    <row r="77" spans="1:1" ht="15.75" x14ac:dyDescent="0.25">
      <c r="A77" s="203" t="s">
        <v>74</v>
      </c>
    </row>
    <row r="78" spans="1:1" ht="31.5" x14ac:dyDescent="0.25">
      <c r="A78" s="203" t="s">
        <v>75</v>
      </c>
    </row>
    <row r="79" spans="1:1" ht="15.75" x14ac:dyDescent="0.25">
      <c r="A79" s="203" t="s">
        <v>76</v>
      </c>
    </row>
    <row r="80" spans="1:1" ht="32.25" thickBot="1" x14ac:dyDescent="0.3">
      <c r="A80" s="606" t="s">
        <v>77</v>
      </c>
    </row>
    <row r="81" spans="1:1" ht="16.5" thickBot="1" x14ac:dyDescent="0.3">
      <c r="A81" s="423"/>
    </row>
    <row r="82" spans="1:1" ht="15.75" x14ac:dyDescent="0.25">
      <c r="A82" s="200" t="s">
        <v>78</v>
      </c>
    </row>
    <row r="83" spans="1:1" ht="31.5" x14ac:dyDescent="0.25">
      <c r="A83" s="201" t="s">
        <v>79</v>
      </c>
    </row>
    <row r="84" spans="1:1" ht="15.75" x14ac:dyDescent="0.25">
      <c r="A84" s="201" t="s">
        <v>80</v>
      </c>
    </row>
    <row r="85" spans="1:1" ht="15.75" x14ac:dyDescent="0.25">
      <c r="A85" s="201" t="s">
        <v>81</v>
      </c>
    </row>
    <row r="86" spans="1:1" ht="31.5" x14ac:dyDescent="0.25">
      <c r="A86" s="201" t="s">
        <v>82</v>
      </c>
    </row>
    <row r="87" spans="1:1" ht="15.75" x14ac:dyDescent="0.25">
      <c r="A87" s="201" t="s">
        <v>83</v>
      </c>
    </row>
    <row r="88" spans="1:1" ht="15.75" x14ac:dyDescent="0.25">
      <c r="A88" s="201"/>
    </row>
    <row r="89" spans="1:1" ht="31.5" x14ac:dyDescent="0.25">
      <c r="A89" s="445" t="s">
        <v>84</v>
      </c>
    </row>
    <row r="90" spans="1:1" ht="31.5" x14ac:dyDescent="0.25">
      <c r="A90" s="201" t="s">
        <v>85</v>
      </c>
    </row>
    <row r="91" spans="1:1" ht="31.5" x14ac:dyDescent="0.25">
      <c r="A91" s="445" t="s">
        <v>86</v>
      </c>
    </row>
    <row r="92" spans="1:1" ht="94.5" x14ac:dyDescent="0.25">
      <c r="A92" s="424" t="s">
        <v>87</v>
      </c>
    </row>
    <row r="93" spans="1:1" ht="31.5" x14ac:dyDescent="0.25">
      <c r="A93" s="201" t="s">
        <v>88</v>
      </c>
    </row>
    <row r="94" spans="1:1" ht="31.5" x14ac:dyDescent="0.25">
      <c r="A94" s="201" t="s">
        <v>89</v>
      </c>
    </row>
    <row r="95" spans="1:1" ht="31.5" x14ac:dyDescent="0.25">
      <c r="A95" s="201" t="s">
        <v>90</v>
      </c>
    </row>
    <row r="96" spans="1:1" ht="31.5" x14ac:dyDescent="0.25">
      <c r="A96" s="201" t="s">
        <v>91</v>
      </c>
    </row>
    <row r="97" spans="1:1" ht="15.75" x14ac:dyDescent="0.25">
      <c r="A97" s="201" t="s">
        <v>92</v>
      </c>
    </row>
    <row r="98" spans="1:1" ht="47.25" x14ac:dyDescent="0.25">
      <c r="A98" s="446" t="s">
        <v>93</v>
      </c>
    </row>
    <row r="99" spans="1:1" ht="31.5" x14ac:dyDescent="0.25">
      <c r="A99" s="201" t="s">
        <v>94</v>
      </c>
    </row>
    <row r="100" spans="1:1" ht="15.75" x14ac:dyDescent="0.25">
      <c r="A100" s="201" t="s">
        <v>95</v>
      </c>
    </row>
    <row r="101" spans="1:1" ht="31.5" x14ac:dyDescent="0.25">
      <c r="A101" s="201" t="s">
        <v>96</v>
      </c>
    </row>
    <row r="102" spans="1:1" ht="15.75" x14ac:dyDescent="0.25">
      <c r="A102" s="201" t="s">
        <v>97</v>
      </c>
    </row>
    <row r="103" spans="1:1" ht="16.5" thickBot="1" x14ac:dyDescent="0.3">
      <c r="A103" s="202" t="s">
        <v>98</v>
      </c>
    </row>
    <row r="104" spans="1:1" ht="16.5" thickBot="1" x14ac:dyDescent="0.3">
      <c r="A104" s="198"/>
    </row>
    <row r="105" spans="1:1" ht="15.75" x14ac:dyDescent="0.25">
      <c r="A105" s="524" t="s">
        <v>99</v>
      </c>
    </row>
    <row r="106" spans="1:1" ht="15.75" x14ac:dyDescent="0.25">
      <c r="A106" s="525" t="s">
        <v>100</v>
      </c>
    </row>
    <row r="107" spans="1:1" ht="15.75" x14ac:dyDescent="0.25">
      <c r="A107" s="525" t="s">
        <v>101</v>
      </c>
    </row>
    <row r="108" spans="1:1" ht="15.75" x14ac:dyDescent="0.25">
      <c r="A108" s="525" t="s">
        <v>102</v>
      </c>
    </row>
    <row r="109" spans="1:1" ht="31.5" x14ac:dyDescent="0.25">
      <c r="A109" s="525" t="s">
        <v>103</v>
      </c>
    </row>
    <row r="110" spans="1:1" ht="15.75" x14ac:dyDescent="0.25">
      <c r="A110" s="525" t="s">
        <v>104</v>
      </c>
    </row>
    <row r="111" spans="1:1" ht="15.75" x14ac:dyDescent="0.25">
      <c r="A111" s="525" t="s">
        <v>105</v>
      </c>
    </row>
    <row r="112" spans="1:1" ht="15.75" x14ac:dyDescent="0.25">
      <c r="A112" s="525" t="s">
        <v>106</v>
      </c>
    </row>
    <row r="113" spans="1:1" ht="15.75" x14ac:dyDescent="0.25">
      <c r="A113" s="525" t="s">
        <v>107</v>
      </c>
    </row>
    <row r="114" spans="1:1" ht="31.5" x14ac:dyDescent="0.25">
      <c r="A114" s="525" t="s">
        <v>108</v>
      </c>
    </row>
    <row r="115" spans="1:1" ht="15.75" x14ac:dyDescent="0.25">
      <c r="A115" s="525" t="s">
        <v>109</v>
      </c>
    </row>
    <row r="116" spans="1:1" ht="16.5" thickBot="1" x14ac:dyDescent="0.3">
      <c r="A116" s="522" t="s">
        <v>110</v>
      </c>
    </row>
    <row r="117" spans="1:1" x14ac:dyDescent="0.25">
      <c r="A117" s="656" t="s">
        <v>111</v>
      </c>
    </row>
    <row r="118" spans="1:1" x14ac:dyDescent="0.25">
      <c r="A118" s="657"/>
    </row>
    <row r="119" spans="1:1" x14ac:dyDescent="0.25">
      <c r="A119" s="657"/>
    </row>
    <row r="120" spans="1:1" ht="15.75" x14ac:dyDescent="0.25">
      <c r="A120" s="549" t="s">
        <v>112</v>
      </c>
    </row>
    <row r="121" spans="1:1" ht="15.75" x14ac:dyDescent="0.25">
      <c r="A121" s="549" t="s">
        <v>113</v>
      </c>
    </row>
    <row r="131" ht="14.25" customHeight="1" x14ac:dyDescent="0.25"/>
  </sheetData>
  <sheetProtection algorithmName="SHA-512" hashValue="32m8/I2CTuBm/ylX790k5gT87eG09ekKwyHDYfWZD/9nf/798UndTRuDMACA9hSzm4Dr+PzSMHSgCVt9wv4oMA==" saltValue="PV+KjHf2ilxb6V1IGR50yg==" spinCount="100000" sheet="1"/>
  <mergeCells count="1">
    <mergeCell ref="A117:A119"/>
  </mergeCells>
  <hyperlinks>
    <hyperlink ref="A121" location="'Simplified Nutrient Assessment'!A1" display="Click here to go to the Simplified Nutrient Assessment" xr:uid="{00000000-0004-0000-0100-000000000000}"/>
    <hyperlink ref="A120" location="'Nutrient Instructions'!A1" display="Click here to go to the Nutrient Instructions Tab" xr:uid="{00000000-0004-0000-0100-000001000000}"/>
    <hyperlink ref="A74" location="'Optional VegBar'!A1" display="Optional Weekly Vegetable Tab (Optional VegBar)" xr:uid="{00000000-0004-0000-0100-000002000000}"/>
    <hyperlink ref="A31" location="'All Meals'!A1" display="Step 3 (“All Meals” Spreadsheet Overview)" xr:uid="{00000000-0004-0000-0100-000003000000}"/>
    <hyperlink ref="A28" location="'SFA NOTES'!A1" display="SFA Notes" xr:uid="{00000000-0004-0000-0100-000004000000}"/>
    <hyperlink ref="A13" r:id="rId1" xr:uid="{00000000-0004-0000-0100-000005000000}"/>
    <hyperlink ref="A12" r:id="rId2" xr:uid="{00000000-0004-0000-0100-000006000000}"/>
    <hyperlink ref="A105" location="'Weekly Report'!A1" display="Step 7 (Weekly Report)" xr:uid="{00000000-0004-0000-0100-000007000000}"/>
    <hyperlink ref="A82" location="Monday!A1" display="Step 4 (Selecting Meals and Vegetables for each day of the week)" xr:uid="{00000000-0004-0000-0100-000008000000}"/>
  </hyperlinks>
  <pageMargins left="0.25" right="0.25" top="0.75" bottom="0.75" header="0.3" footer="0.3"/>
  <pageSetup scale="74" orientation="portrait" r:id="rId3"/>
  <headerFooter>
    <oddFooter>Page &amp;P</oddFooter>
  </headerFooter>
  <rowBreaks count="2" manualBreakCount="2">
    <brk id="45" man="1"/>
    <brk id="81"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activeCell="A3" sqref="A3:O44"/>
    </sheetView>
  </sheetViews>
  <sheetFormatPr defaultColWidth="0" defaultRowHeight="15" x14ac:dyDescent="0.25"/>
  <cols>
    <col min="1" max="15" width="9.140625" customWidth="1"/>
    <col min="16" max="16" width="2" customWidth="1"/>
  </cols>
  <sheetData>
    <row r="1" spans="1:15" x14ac:dyDescent="0.25">
      <c r="A1" s="658" t="s">
        <v>114</v>
      </c>
      <c r="B1" s="659"/>
      <c r="C1" s="659"/>
      <c r="D1" s="659"/>
      <c r="E1" s="659"/>
      <c r="F1" s="659"/>
      <c r="G1" s="659"/>
      <c r="H1" s="659"/>
      <c r="I1" s="659"/>
      <c r="J1" s="659"/>
      <c r="K1" s="659"/>
      <c r="L1" s="659"/>
      <c r="M1" s="659"/>
      <c r="N1" s="659"/>
      <c r="O1" s="660"/>
    </row>
    <row r="2" spans="1:15" ht="22.5" customHeight="1" x14ac:dyDescent="0.25">
      <c r="A2" s="661"/>
      <c r="B2" s="662"/>
      <c r="C2" s="662"/>
      <c r="D2" s="662"/>
      <c r="E2" s="662"/>
      <c r="F2" s="662"/>
      <c r="G2" s="662"/>
      <c r="H2" s="662"/>
      <c r="I2" s="662"/>
      <c r="J2" s="662"/>
      <c r="K2" s="662"/>
      <c r="L2" s="662"/>
      <c r="M2" s="662"/>
      <c r="N2" s="662"/>
      <c r="O2" s="663"/>
    </row>
    <row r="3" spans="1:15" x14ac:dyDescent="0.25">
      <c r="A3" s="664"/>
      <c r="B3" s="665"/>
      <c r="C3" s="665"/>
      <c r="D3" s="665"/>
      <c r="E3" s="665"/>
      <c r="F3" s="665"/>
      <c r="G3" s="665"/>
      <c r="H3" s="665"/>
      <c r="I3" s="665"/>
      <c r="J3" s="665"/>
      <c r="K3" s="665"/>
      <c r="L3" s="665"/>
      <c r="M3" s="665"/>
      <c r="N3" s="665"/>
      <c r="O3" s="666"/>
    </row>
    <row r="4" spans="1:15" x14ac:dyDescent="0.25">
      <c r="A4" s="667"/>
      <c r="B4" s="668"/>
      <c r="C4" s="668"/>
      <c r="D4" s="668"/>
      <c r="E4" s="668"/>
      <c r="F4" s="668"/>
      <c r="G4" s="668"/>
      <c r="H4" s="668"/>
      <c r="I4" s="668"/>
      <c r="J4" s="668"/>
      <c r="K4" s="668"/>
      <c r="L4" s="668"/>
      <c r="M4" s="668"/>
      <c r="N4" s="668"/>
      <c r="O4" s="669"/>
    </row>
    <row r="5" spans="1:15" x14ac:dyDescent="0.25">
      <c r="A5" s="667"/>
      <c r="B5" s="668"/>
      <c r="C5" s="668"/>
      <c r="D5" s="668"/>
      <c r="E5" s="668"/>
      <c r="F5" s="668"/>
      <c r="G5" s="668"/>
      <c r="H5" s="668"/>
      <c r="I5" s="668"/>
      <c r="J5" s="668"/>
      <c r="K5" s="668"/>
      <c r="L5" s="668"/>
      <c r="M5" s="668"/>
      <c r="N5" s="668"/>
      <c r="O5" s="669"/>
    </row>
    <row r="6" spans="1:15" x14ac:dyDescent="0.25">
      <c r="A6" s="667"/>
      <c r="B6" s="668"/>
      <c r="C6" s="668"/>
      <c r="D6" s="668"/>
      <c r="E6" s="668"/>
      <c r="F6" s="668"/>
      <c r="G6" s="668"/>
      <c r="H6" s="668"/>
      <c r="I6" s="668"/>
      <c r="J6" s="668"/>
      <c r="K6" s="668"/>
      <c r="L6" s="668"/>
      <c r="M6" s="668"/>
      <c r="N6" s="668"/>
      <c r="O6" s="669"/>
    </row>
    <row r="7" spans="1:15" x14ac:dyDescent="0.25">
      <c r="A7" s="667"/>
      <c r="B7" s="668"/>
      <c r="C7" s="668"/>
      <c r="D7" s="668"/>
      <c r="E7" s="668"/>
      <c r="F7" s="668"/>
      <c r="G7" s="668"/>
      <c r="H7" s="668"/>
      <c r="I7" s="668"/>
      <c r="J7" s="668"/>
      <c r="K7" s="668"/>
      <c r="L7" s="668"/>
      <c r="M7" s="668"/>
      <c r="N7" s="668"/>
      <c r="O7" s="669"/>
    </row>
    <row r="8" spans="1:15" x14ac:dyDescent="0.25">
      <c r="A8" s="667"/>
      <c r="B8" s="668"/>
      <c r="C8" s="668"/>
      <c r="D8" s="668"/>
      <c r="E8" s="668"/>
      <c r="F8" s="668"/>
      <c r="G8" s="668"/>
      <c r="H8" s="668"/>
      <c r="I8" s="668"/>
      <c r="J8" s="668"/>
      <c r="K8" s="668"/>
      <c r="L8" s="668"/>
      <c r="M8" s="668"/>
      <c r="N8" s="668"/>
      <c r="O8" s="669"/>
    </row>
    <row r="9" spans="1:15" x14ac:dyDescent="0.25">
      <c r="A9" s="667"/>
      <c r="B9" s="668"/>
      <c r="C9" s="668"/>
      <c r="D9" s="668"/>
      <c r="E9" s="668"/>
      <c r="F9" s="668"/>
      <c r="G9" s="668"/>
      <c r="H9" s="668"/>
      <c r="I9" s="668"/>
      <c r="J9" s="668"/>
      <c r="K9" s="668"/>
      <c r="L9" s="668"/>
      <c r="M9" s="668"/>
      <c r="N9" s="668"/>
      <c r="O9" s="669"/>
    </row>
    <row r="10" spans="1:15" x14ac:dyDescent="0.25">
      <c r="A10" s="667"/>
      <c r="B10" s="668"/>
      <c r="C10" s="668"/>
      <c r="D10" s="668"/>
      <c r="E10" s="668"/>
      <c r="F10" s="668"/>
      <c r="G10" s="668"/>
      <c r="H10" s="668"/>
      <c r="I10" s="668"/>
      <c r="J10" s="668"/>
      <c r="K10" s="668"/>
      <c r="L10" s="668"/>
      <c r="M10" s="668"/>
      <c r="N10" s="668"/>
      <c r="O10" s="669"/>
    </row>
    <row r="11" spans="1:15" x14ac:dyDescent="0.25">
      <c r="A11" s="667"/>
      <c r="B11" s="668"/>
      <c r="C11" s="668"/>
      <c r="D11" s="668"/>
      <c r="E11" s="668"/>
      <c r="F11" s="668"/>
      <c r="G11" s="668"/>
      <c r="H11" s="668"/>
      <c r="I11" s="668"/>
      <c r="J11" s="668"/>
      <c r="K11" s="668"/>
      <c r="L11" s="668"/>
      <c r="M11" s="668"/>
      <c r="N11" s="668"/>
      <c r="O11" s="669"/>
    </row>
    <row r="12" spans="1:15" x14ac:dyDescent="0.25">
      <c r="A12" s="667"/>
      <c r="B12" s="668"/>
      <c r="C12" s="668"/>
      <c r="D12" s="668"/>
      <c r="E12" s="668"/>
      <c r="F12" s="668"/>
      <c r="G12" s="668"/>
      <c r="H12" s="668"/>
      <c r="I12" s="668"/>
      <c r="J12" s="668"/>
      <c r="K12" s="668"/>
      <c r="L12" s="668"/>
      <c r="M12" s="668"/>
      <c r="N12" s="668"/>
      <c r="O12" s="669"/>
    </row>
    <row r="13" spans="1:15" x14ac:dyDescent="0.25">
      <c r="A13" s="667"/>
      <c r="B13" s="668"/>
      <c r="C13" s="668"/>
      <c r="D13" s="668"/>
      <c r="E13" s="668"/>
      <c r="F13" s="668"/>
      <c r="G13" s="668"/>
      <c r="H13" s="668"/>
      <c r="I13" s="668"/>
      <c r="J13" s="668"/>
      <c r="K13" s="668"/>
      <c r="L13" s="668"/>
      <c r="M13" s="668"/>
      <c r="N13" s="668"/>
      <c r="O13" s="669"/>
    </row>
    <row r="14" spans="1:15" x14ac:dyDescent="0.25">
      <c r="A14" s="667"/>
      <c r="B14" s="668"/>
      <c r="C14" s="668"/>
      <c r="D14" s="668"/>
      <c r="E14" s="668"/>
      <c r="F14" s="668"/>
      <c r="G14" s="668"/>
      <c r="H14" s="668"/>
      <c r="I14" s="668"/>
      <c r="J14" s="668"/>
      <c r="K14" s="668"/>
      <c r="L14" s="668"/>
      <c r="M14" s="668"/>
      <c r="N14" s="668"/>
      <c r="O14" s="669"/>
    </row>
    <row r="15" spans="1:15" x14ac:dyDescent="0.25">
      <c r="A15" s="667"/>
      <c r="B15" s="668"/>
      <c r="C15" s="668"/>
      <c r="D15" s="668"/>
      <c r="E15" s="668"/>
      <c r="F15" s="668"/>
      <c r="G15" s="668"/>
      <c r="H15" s="668"/>
      <c r="I15" s="668"/>
      <c r="J15" s="668"/>
      <c r="K15" s="668"/>
      <c r="L15" s="668"/>
      <c r="M15" s="668"/>
      <c r="N15" s="668"/>
      <c r="O15" s="669"/>
    </row>
    <row r="16" spans="1:15" x14ac:dyDescent="0.25">
      <c r="A16" s="667"/>
      <c r="B16" s="668"/>
      <c r="C16" s="668"/>
      <c r="D16" s="668"/>
      <c r="E16" s="668"/>
      <c r="F16" s="668"/>
      <c r="G16" s="668"/>
      <c r="H16" s="668"/>
      <c r="I16" s="668"/>
      <c r="J16" s="668"/>
      <c r="K16" s="668"/>
      <c r="L16" s="668"/>
      <c r="M16" s="668"/>
      <c r="N16" s="668"/>
      <c r="O16" s="669"/>
    </row>
    <row r="17" spans="1:15" x14ac:dyDescent="0.25">
      <c r="A17" s="667"/>
      <c r="B17" s="668"/>
      <c r="C17" s="668"/>
      <c r="D17" s="668"/>
      <c r="E17" s="668"/>
      <c r="F17" s="668"/>
      <c r="G17" s="668"/>
      <c r="H17" s="668"/>
      <c r="I17" s="668"/>
      <c r="J17" s="668"/>
      <c r="K17" s="668"/>
      <c r="L17" s="668"/>
      <c r="M17" s="668"/>
      <c r="N17" s="668"/>
      <c r="O17" s="669"/>
    </row>
    <row r="18" spans="1:15" x14ac:dyDescent="0.25">
      <c r="A18" s="667"/>
      <c r="B18" s="668"/>
      <c r="C18" s="668"/>
      <c r="D18" s="668"/>
      <c r="E18" s="668"/>
      <c r="F18" s="668"/>
      <c r="G18" s="668"/>
      <c r="H18" s="668"/>
      <c r="I18" s="668"/>
      <c r="J18" s="668"/>
      <c r="K18" s="668"/>
      <c r="L18" s="668"/>
      <c r="M18" s="668"/>
      <c r="N18" s="668"/>
      <c r="O18" s="669"/>
    </row>
    <row r="19" spans="1:15" x14ac:dyDescent="0.25">
      <c r="A19" s="667"/>
      <c r="B19" s="668"/>
      <c r="C19" s="668"/>
      <c r="D19" s="668"/>
      <c r="E19" s="668"/>
      <c r="F19" s="668"/>
      <c r="G19" s="668"/>
      <c r="H19" s="668"/>
      <c r="I19" s="668"/>
      <c r="J19" s="668"/>
      <c r="K19" s="668"/>
      <c r="L19" s="668"/>
      <c r="M19" s="668"/>
      <c r="N19" s="668"/>
      <c r="O19" s="669"/>
    </row>
    <row r="20" spans="1:15" x14ac:dyDescent="0.25">
      <c r="A20" s="667"/>
      <c r="B20" s="668"/>
      <c r="C20" s="668"/>
      <c r="D20" s="668"/>
      <c r="E20" s="668"/>
      <c r="F20" s="668"/>
      <c r="G20" s="668"/>
      <c r="H20" s="668"/>
      <c r="I20" s="668"/>
      <c r="J20" s="668"/>
      <c r="K20" s="668"/>
      <c r="L20" s="668"/>
      <c r="M20" s="668"/>
      <c r="N20" s="668"/>
      <c r="O20" s="669"/>
    </row>
    <row r="21" spans="1:15" x14ac:dyDescent="0.25">
      <c r="A21" s="667"/>
      <c r="B21" s="668"/>
      <c r="C21" s="668"/>
      <c r="D21" s="668"/>
      <c r="E21" s="668"/>
      <c r="F21" s="668"/>
      <c r="G21" s="668"/>
      <c r="H21" s="668"/>
      <c r="I21" s="668"/>
      <c r="J21" s="668"/>
      <c r="K21" s="668"/>
      <c r="L21" s="668"/>
      <c r="M21" s="668"/>
      <c r="N21" s="668"/>
      <c r="O21" s="669"/>
    </row>
    <row r="22" spans="1:15" x14ac:dyDescent="0.25">
      <c r="A22" s="667"/>
      <c r="B22" s="668"/>
      <c r="C22" s="668"/>
      <c r="D22" s="668"/>
      <c r="E22" s="668"/>
      <c r="F22" s="668"/>
      <c r="G22" s="668"/>
      <c r="H22" s="668"/>
      <c r="I22" s="668"/>
      <c r="J22" s="668"/>
      <c r="K22" s="668"/>
      <c r="L22" s="668"/>
      <c r="M22" s="668"/>
      <c r="N22" s="668"/>
      <c r="O22" s="669"/>
    </row>
    <row r="23" spans="1:15" x14ac:dyDescent="0.25">
      <c r="A23" s="667"/>
      <c r="B23" s="668"/>
      <c r="C23" s="668"/>
      <c r="D23" s="668"/>
      <c r="E23" s="668"/>
      <c r="F23" s="668"/>
      <c r="G23" s="668"/>
      <c r="H23" s="668"/>
      <c r="I23" s="668"/>
      <c r="J23" s="668"/>
      <c r="K23" s="668"/>
      <c r="L23" s="668"/>
      <c r="M23" s="668"/>
      <c r="N23" s="668"/>
      <c r="O23" s="669"/>
    </row>
    <row r="24" spans="1:15" x14ac:dyDescent="0.25">
      <c r="A24" s="667"/>
      <c r="B24" s="668"/>
      <c r="C24" s="668"/>
      <c r="D24" s="668"/>
      <c r="E24" s="668"/>
      <c r="F24" s="668"/>
      <c r="G24" s="668"/>
      <c r="H24" s="668"/>
      <c r="I24" s="668"/>
      <c r="J24" s="668"/>
      <c r="K24" s="668"/>
      <c r="L24" s="668"/>
      <c r="M24" s="668"/>
      <c r="N24" s="668"/>
      <c r="O24" s="669"/>
    </row>
    <row r="25" spans="1:15" x14ac:dyDescent="0.25">
      <c r="A25" s="667"/>
      <c r="B25" s="668"/>
      <c r="C25" s="668"/>
      <c r="D25" s="668"/>
      <c r="E25" s="668"/>
      <c r="F25" s="668"/>
      <c r="G25" s="668"/>
      <c r="H25" s="668"/>
      <c r="I25" s="668"/>
      <c r="J25" s="668"/>
      <c r="K25" s="668"/>
      <c r="L25" s="668"/>
      <c r="M25" s="668"/>
      <c r="N25" s="668"/>
      <c r="O25" s="669"/>
    </row>
    <row r="26" spans="1:15" x14ac:dyDescent="0.25">
      <c r="A26" s="667"/>
      <c r="B26" s="668"/>
      <c r="C26" s="668"/>
      <c r="D26" s="668"/>
      <c r="E26" s="668"/>
      <c r="F26" s="668"/>
      <c r="G26" s="668"/>
      <c r="H26" s="668"/>
      <c r="I26" s="668"/>
      <c r="J26" s="668"/>
      <c r="K26" s="668"/>
      <c r="L26" s="668"/>
      <c r="M26" s="668"/>
      <c r="N26" s="668"/>
      <c r="O26" s="669"/>
    </row>
    <row r="27" spans="1:15" x14ac:dyDescent="0.25">
      <c r="A27" s="667"/>
      <c r="B27" s="668"/>
      <c r="C27" s="668"/>
      <c r="D27" s="668"/>
      <c r="E27" s="668"/>
      <c r="F27" s="668"/>
      <c r="G27" s="668"/>
      <c r="H27" s="668"/>
      <c r="I27" s="668"/>
      <c r="J27" s="668"/>
      <c r="K27" s="668"/>
      <c r="L27" s="668"/>
      <c r="M27" s="668"/>
      <c r="N27" s="668"/>
      <c r="O27" s="669"/>
    </row>
    <row r="28" spans="1:15" x14ac:dyDescent="0.25">
      <c r="A28" s="667"/>
      <c r="B28" s="668"/>
      <c r="C28" s="668"/>
      <c r="D28" s="668"/>
      <c r="E28" s="668"/>
      <c r="F28" s="668"/>
      <c r="G28" s="668"/>
      <c r="H28" s="668"/>
      <c r="I28" s="668"/>
      <c r="J28" s="668"/>
      <c r="K28" s="668"/>
      <c r="L28" s="668"/>
      <c r="M28" s="668"/>
      <c r="N28" s="668"/>
      <c r="O28" s="669"/>
    </row>
    <row r="29" spans="1:15" x14ac:dyDescent="0.25">
      <c r="A29" s="667"/>
      <c r="B29" s="668"/>
      <c r="C29" s="668"/>
      <c r="D29" s="668"/>
      <c r="E29" s="668"/>
      <c r="F29" s="668"/>
      <c r="G29" s="668"/>
      <c r="H29" s="668"/>
      <c r="I29" s="668"/>
      <c r="J29" s="668"/>
      <c r="K29" s="668"/>
      <c r="L29" s="668"/>
      <c r="M29" s="668"/>
      <c r="N29" s="668"/>
      <c r="O29" s="669"/>
    </row>
    <row r="30" spans="1:15" x14ac:dyDescent="0.25">
      <c r="A30" s="667"/>
      <c r="B30" s="668"/>
      <c r="C30" s="668"/>
      <c r="D30" s="668"/>
      <c r="E30" s="668"/>
      <c r="F30" s="668"/>
      <c r="G30" s="668"/>
      <c r="H30" s="668"/>
      <c r="I30" s="668"/>
      <c r="J30" s="668"/>
      <c r="K30" s="668"/>
      <c r="L30" s="668"/>
      <c r="M30" s="668"/>
      <c r="N30" s="668"/>
      <c r="O30" s="669"/>
    </row>
    <row r="31" spans="1:15" x14ac:dyDescent="0.25">
      <c r="A31" s="667"/>
      <c r="B31" s="668"/>
      <c r="C31" s="668"/>
      <c r="D31" s="668"/>
      <c r="E31" s="668"/>
      <c r="F31" s="668"/>
      <c r="G31" s="668"/>
      <c r="H31" s="668"/>
      <c r="I31" s="668"/>
      <c r="J31" s="668"/>
      <c r="K31" s="668"/>
      <c r="L31" s="668"/>
      <c r="M31" s="668"/>
      <c r="N31" s="668"/>
      <c r="O31" s="669"/>
    </row>
    <row r="32" spans="1:15" x14ac:dyDescent="0.25">
      <c r="A32" s="667"/>
      <c r="B32" s="668"/>
      <c r="C32" s="668"/>
      <c r="D32" s="668"/>
      <c r="E32" s="668"/>
      <c r="F32" s="668"/>
      <c r="G32" s="668"/>
      <c r="H32" s="668"/>
      <c r="I32" s="668"/>
      <c r="J32" s="668"/>
      <c r="K32" s="668"/>
      <c r="L32" s="668"/>
      <c r="M32" s="668"/>
      <c r="N32" s="668"/>
      <c r="O32" s="669"/>
    </row>
    <row r="33" spans="1:15" x14ac:dyDescent="0.25">
      <c r="A33" s="667"/>
      <c r="B33" s="668"/>
      <c r="C33" s="668"/>
      <c r="D33" s="668"/>
      <c r="E33" s="668"/>
      <c r="F33" s="668"/>
      <c r="G33" s="668"/>
      <c r="H33" s="668"/>
      <c r="I33" s="668"/>
      <c r="J33" s="668"/>
      <c r="K33" s="668"/>
      <c r="L33" s="668"/>
      <c r="M33" s="668"/>
      <c r="N33" s="668"/>
      <c r="O33" s="669"/>
    </row>
    <row r="34" spans="1:15" x14ac:dyDescent="0.25">
      <c r="A34" s="667"/>
      <c r="B34" s="668"/>
      <c r="C34" s="668"/>
      <c r="D34" s="668"/>
      <c r="E34" s="668"/>
      <c r="F34" s="668"/>
      <c r="G34" s="668"/>
      <c r="H34" s="668"/>
      <c r="I34" s="668"/>
      <c r="J34" s="668"/>
      <c r="K34" s="668"/>
      <c r="L34" s="668"/>
      <c r="M34" s="668"/>
      <c r="N34" s="668"/>
      <c r="O34" s="669"/>
    </row>
    <row r="35" spans="1:15" x14ac:dyDescent="0.25">
      <c r="A35" s="667"/>
      <c r="B35" s="668"/>
      <c r="C35" s="668"/>
      <c r="D35" s="668"/>
      <c r="E35" s="668"/>
      <c r="F35" s="668"/>
      <c r="G35" s="668"/>
      <c r="H35" s="668"/>
      <c r="I35" s="668"/>
      <c r="J35" s="668"/>
      <c r="K35" s="668"/>
      <c r="L35" s="668"/>
      <c r="M35" s="668"/>
      <c r="N35" s="668"/>
      <c r="O35" s="669"/>
    </row>
    <row r="36" spans="1:15" x14ac:dyDescent="0.25">
      <c r="A36" s="667"/>
      <c r="B36" s="668"/>
      <c r="C36" s="668"/>
      <c r="D36" s="668"/>
      <c r="E36" s="668"/>
      <c r="F36" s="668"/>
      <c r="G36" s="668"/>
      <c r="H36" s="668"/>
      <c r="I36" s="668"/>
      <c r="J36" s="668"/>
      <c r="K36" s="668"/>
      <c r="L36" s="668"/>
      <c r="M36" s="668"/>
      <c r="N36" s="668"/>
      <c r="O36" s="669"/>
    </row>
    <row r="37" spans="1:15" x14ac:dyDescent="0.25">
      <c r="A37" s="667"/>
      <c r="B37" s="668"/>
      <c r="C37" s="668"/>
      <c r="D37" s="668"/>
      <c r="E37" s="668"/>
      <c r="F37" s="668"/>
      <c r="G37" s="668"/>
      <c r="H37" s="668"/>
      <c r="I37" s="668"/>
      <c r="J37" s="668"/>
      <c r="K37" s="668"/>
      <c r="L37" s="668"/>
      <c r="M37" s="668"/>
      <c r="N37" s="668"/>
      <c r="O37" s="669"/>
    </row>
    <row r="38" spans="1:15" x14ac:dyDescent="0.25">
      <c r="A38" s="667"/>
      <c r="B38" s="668"/>
      <c r="C38" s="668"/>
      <c r="D38" s="668"/>
      <c r="E38" s="668"/>
      <c r="F38" s="668"/>
      <c r="G38" s="668"/>
      <c r="H38" s="668"/>
      <c r="I38" s="668"/>
      <c r="J38" s="668"/>
      <c r="K38" s="668"/>
      <c r="L38" s="668"/>
      <c r="M38" s="668"/>
      <c r="N38" s="668"/>
      <c r="O38" s="669"/>
    </row>
    <row r="39" spans="1:15" x14ac:dyDescent="0.25">
      <c r="A39" s="667"/>
      <c r="B39" s="668"/>
      <c r="C39" s="668"/>
      <c r="D39" s="668"/>
      <c r="E39" s="668"/>
      <c r="F39" s="668"/>
      <c r="G39" s="668"/>
      <c r="H39" s="668"/>
      <c r="I39" s="668"/>
      <c r="J39" s="668"/>
      <c r="K39" s="668"/>
      <c r="L39" s="668"/>
      <c r="M39" s="668"/>
      <c r="N39" s="668"/>
      <c r="O39" s="669"/>
    </row>
    <row r="40" spans="1:15" x14ac:dyDescent="0.25">
      <c r="A40" s="667"/>
      <c r="B40" s="668"/>
      <c r="C40" s="668"/>
      <c r="D40" s="668"/>
      <c r="E40" s="668"/>
      <c r="F40" s="668"/>
      <c r="G40" s="668"/>
      <c r="H40" s="668"/>
      <c r="I40" s="668"/>
      <c r="J40" s="668"/>
      <c r="K40" s="668"/>
      <c r="L40" s="668"/>
      <c r="M40" s="668"/>
      <c r="N40" s="668"/>
      <c r="O40" s="669"/>
    </row>
    <row r="41" spans="1:15" x14ac:dyDescent="0.25">
      <c r="A41" s="667"/>
      <c r="B41" s="668"/>
      <c r="C41" s="668"/>
      <c r="D41" s="668"/>
      <c r="E41" s="668"/>
      <c r="F41" s="668"/>
      <c r="G41" s="668"/>
      <c r="H41" s="668"/>
      <c r="I41" s="668"/>
      <c r="J41" s="668"/>
      <c r="K41" s="668"/>
      <c r="L41" s="668"/>
      <c r="M41" s="668"/>
      <c r="N41" s="668"/>
      <c r="O41" s="669"/>
    </row>
    <row r="42" spans="1:15" x14ac:dyDescent="0.25">
      <c r="A42" s="667"/>
      <c r="B42" s="668"/>
      <c r="C42" s="668"/>
      <c r="D42" s="668"/>
      <c r="E42" s="668"/>
      <c r="F42" s="668"/>
      <c r="G42" s="668"/>
      <c r="H42" s="668"/>
      <c r="I42" s="668"/>
      <c r="J42" s="668"/>
      <c r="K42" s="668"/>
      <c r="L42" s="668"/>
      <c r="M42" s="668"/>
      <c r="N42" s="668"/>
      <c r="O42" s="669"/>
    </row>
    <row r="43" spans="1:15" x14ac:dyDescent="0.25">
      <c r="A43" s="667"/>
      <c r="B43" s="668"/>
      <c r="C43" s="668"/>
      <c r="D43" s="668"/>
      <c r="E43" s="668"/>
      <c r="F43" s="668"/>
      <c r="G43" s="668"/>
      <c r="H43" s="668"/>
      <c r="I43" s="668"/>
      <c r="J43" s="668"/>
      <c r="K43" s="668"/>
      <c r="L43" s="668"/>
      <c r="M43" s="668"/>
      <c r="N43" s="668"/>
      <c r="O43" s="669"/>
    </row>
    <row r="44" spans="1:15" x14ac:dyDescent="0.25">
      <c r="A44" s="670"/>
      <c r="B44" s="671"/>
      <c r="C44" s="671"/>
      <c r="D44" s="671"/>
      <c r="E44" s="671"/>
      <c r="F44" s="671"/>
      <c r="G44" s="671"/>
      <c r="H44" s="671"/>
      <c r="I44" s="671"/>
      <c r="J44" s="671"/>
      <c r="K44" s="671"/>
      <c r="L44" s="671"/>
      <c r="M44" s="671"/>
      <c r="N44" s="671"/>
      <c r="O44" s="672"/>
    </row>
  </sheetData>
  <mergeCells count="2">
    <mergeCell ref="A1:O2"/>
    <mergeCell ref="A3:O44"/>
  </mergeCells>
  <pageMargins left="0.7" right="0.7" top="0.75" bottom="0.75" header="0.3" footer="0.3"/>
  <pageSetup scale="66"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D11" activePane="bottomRight" state="frozen"/>
      <selection pane="topRight" activeCell="A84" sqref="A84"/>
      <selection pane="bottomLeft" activeCell="A84" sqref="A84"/>
      <selection pane="bottomRight" activeCell="C13" sqref="C13"/>
    </sheetView>
  </sheetViews>
  <sheetFormatPr defaultRowHeight="15" x14ac:dyDescent="0.25"/>
  <cols>
    <col min="1" max="1" width="6.5703125" hidden="1" customWidth="1"/>
    <col min="2" max="2" width="4.140625" customWidth="1"/>
    <col min="3" max="3" width="47.5703125" style="340" customWidth="1"/>
    <col min="4" max="4" width="24.5703125" customWidth="1"/>
    <col min="5" max="5" width="22.5703125" customWidth="1"/>
    <col min="6" max="6" width="25.85546875" customWidth="1"/>
    <col min="7" max="7" width="22.140625" customWidth="1"/>
    <col min="8" max="8" width="19.85546875" customWidth="1"/>
    <col min="9" max="10" width="19.140625" hidden="1" customWidth="1"/>
    <col min="11" max="11" width="20.42578125" customWidth="1"/>
    <col min="12" max="13" width="19.140625" hidden="1" customWidth="1"/>
    <col min="14" max="14" width="19" customWidth="1"/>
    <col min="15" max="15" width="19.140625" hidden="1" customWidth="1"/>
    <col min="16" max="16" width="6.570312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73.5" customHeight="1" thickBot="1" x14ac:dyDescent="0.3">
      <c r="A1" s="705" t="s">
        <v>115</v>
      </c>
      <c r="B1" s="706"/>
      <c r="C1" s="707"/>
      <c r="D1" s="707"/>
      <c r="E1" s="707"/>
      <c r="F1" s="707"/>
      <c r="G1" s="707"/>
      <c r="H1" s="707"/>
      <c r="I1" s="707"/>
      <c r="J1" s="707"/>
      <c r="K1" s="707"/>
      <c r="L1" s="707"/>
      <c r="M1" s="707"/>
      <c r="N1" s="707"/>
      <c r="O1" s="707"/>
      <c r="P1" s="707"/>
      <c r="Q1" s="707"/>
      <c r="R1" s="707"/>
      <c r="S1" s="707"/>
      <c r="T1" s="708"/>
    </row>
    <row r="2" spans="1:26" ht="26.25" customHeight="1" x14ac:dyDescent="0.25">
      <c r="A2" s="341"/>
      <c r="B2" s="725" t="s">
        <v>116</v>
      </c>
      <c r="C2" s="726"/>
      <c r="D2" s="726"/>
      <c r="E2" s="726"/>
      <c r="F2" s="726"/>
      <c r="G2" s="730"/>
      <c r="H2" s="730"/>
      <c r="I2" s="730"/>
      <c r="J2" s="730"/>
      <c r="K2" s="730"/>
      <c r="L2" s="730"/>
      <c r="M2" s="730"/>
      <c r="N2" s="730"/>
      <c r="O2" s="730"/>
      <c r="P2" s="730"/>
      <c r="Q2" s="730"/>
      <c r="R2" s="730"/>
      <c r="S2" s="730"/>
      <c r="T2" s="731"/>
    </row>
    <row r="3" spans="1:26" ht="34.5" customHeight="1" thickBot="1" x14ac:dyDescent="0.3">
      <c r="A3" s="341"/>
      <c r="B3" s="736" t="s">
        <v>117</v>
      </c>
      <c r="C3" s="737"/>
      <c r="D3" s="737"/>
      <c r="E3" s="737"/>
      <c r="F3" s="737"/>
      <c r="G3" s="727"/>
      <c r="H3" s="727"/>
      <c r="I3" s="727"/>
      <c r="J3" s="727"/>
      <c r="K3" s="727"/>
      <c r="L3" s="727"/>
      <c r="M3" s="727"/>
      <c r="N3" s="727"/>
      <c r="O3" s="727"/>
      <c r="P3" s="727"/>
      <c r="Q3" s="727"/>
      <c r="R3" s="727"/>
      <c r="S3" s="727"/>
      <c r="T3" s="728"/>
    </row>
    <row r="4" spans="1:26" ht="46.5" customHeight="1" thickBot="1" x14ac:dyDescent="0.3">
      <c r="B4" s="691" t="s">
        <v>118</v>
      </c>
      <c r="C4" s="691"/>
      <c r="D4" s="691"/>
      <c r="E4" s="691"/>
      <c r="F4" s="691"/>
      <c r="G4" s="691"/>
      <c r="H4" s="691"/>
      <c r="I4" s="691"/>
      <c r="J4" s="691"/>
      <c r="K4" s="691"/>
      <c r="L4" s="691"/>
      <c r="M4" s="691"/>
      <c r="N4" s="691"/>
      <c r="O4" s="691"/>
      <c r="P4" s="691"/>
      <c r="Q4" s="691"/>
      <c r="R4" s="691"/>
      <c r="S4" s="691"/>
      <c r="T4" s="691"/>
      <c r="U4" s="232"/>
      <c r="V4" s="233"/>
      <c r="W4" s="675" t="s">
        <v>119</v>
      </c>
      <c r="X4" s="676"/>
      <c r="Y4" s="676"/>
      <c r="Z4" s="677"/>
    </row>
    <row r="5" spans="1:26" ht="10.5" hidden="1" customHeight="1" thickBot="1" x14ac:dyDescent="0.3">
      <c r="A5">
        <v>1</v>
      </c>
      <c r="B5">
        <v>2</v>
      </c>
      <c r="C5" s="47">
        <v>3</v>
      </c>
      <c r="D5" s="47">
        <v>4</v>
      </c>
      <c r="E5" s="47">
        <v>5</v>
      </c>
      <c r="F5" s="47">
        <v>6</v>
      </c>
      <c r="G5" s="47">
        <v>7</v>
      </c>
      <c r="H5" s="47">
        <v>8</v>
      </c>
      <c r="I5" s="47">
        <v>9</v>
      </c>
      <c r="J5" s="47">
        <v>10</v>
      </c>
      <c r="K5" s="47">
        <v>11</v>
      </c>
      <c r="L5" s="47">
        <v>12</v>
      </c>
      <c r="M5" s="47">
        <v>13</v>
      </c>
      <c r="N5" s="47">
        <v>14</v>
      </c>
      <c r="O5" s="47">
        <v>15</v>
      </c>
      <c r="P5" s="47">
        <v>16</v>
      </c>
      <c r="Q5" s="47">
        <v>17</v>
      </c>
      <c r="R5" s="47">
        <v>18</v>
      </c>
      <c r="S5" s="47">
        <v>19</v>
      </c>
      <c r="T5" s="47">
        <v>20</v>
      </c>
      <c r="U5" s="149"/>
      <c r="V5" s="149"/>
      <c r="W5" s="221"/>
      <c r="X5" s="222"/>
      <c r="Y5" s="222"/>
      <c r="Z5" s="223"/>
    </row>
    <row r="6" spans="1:26" ht="31.5" customHeight="1" thickBot="1" x14ac:dyDescent="0.3">
      <c r="C6" s="729" t="s">
        <v>120</v>
      </c>
      <c r="D6" s="682"/>
      <c r="E6" s="682"/>
      <c r="F6" s="682" t="s">
        <v>121</v>
      </c>
      <c r="G6" s="682"/>
      <c r="H6" s="682" t="s">
        <v>122</v>
      </c>
      <c r="I6" s="682"/>
      <c r="J6" s="682"/>
      <c r="K6" s="682"/>
      <c r="L6" s="682"/>
      <c r="M6" s="682"/>
      <c r="N6" s="682"/>
      <c r="O6" s="682"/>
      <c r="P6" s="682"/>
      <c r="Q6" s="682"/>
      <c r="R6" s="682"/>
      <c r="S6" s="682"/>
      <c r="T6" s="682"/>
      <c r="U6" s="149"/>
      <c r="V6" s="149"/>
      <c r="W6" s="692" t="s">
        <v>123</v>
      </c>
      <c r="X6" s="78">
        <v>1</v>
      </c>
      <c r="Y6" s="78">
        <f>INDEX(Cups,X6)</f>
        <v>0</v>
      </c>
      <c r="Z6" s="292"/>
    </row>
    <row r="7" spans="1:26" s="354" customFormat="1" ht="16.5" customHeight="1" x14ac:dyDescent="0.25">
      <c r="B7" s="720">
        <v>1</v>
      </c>
      <c r="C7" s="721"/>
      <c r="D7" s="286">
        <v>2</v>
      </c>
      <c r="E7" s="360">
        <v>3</v>
      </c>
      <c r="F7" s="361" t="s">
        <v>124</v>
      </c>
      <c r="G7" s="362" t="s">
        <v>125</v>
      </c>
      <c r="H7" s="394">
        <v>4</v>
      </c>
      <c r="I7" s="395"/>
      <c r="J7" s="396"/>
      <c r="K7" s="397" t="s">
        <v>126</v>
      </c>
      <c r="L7" s="363"/>
      <c r="M7" s="363"/>
      <c r="N7" s="414">
        <v>5</v>
      </c>
      <c r="O7" s="363"/>
      <c r="P7" s="363"/>
      <c r="Q7" s="413" t="s">
        <v>127</v>
      </c>
      <c r="R7" s="363"/>
      <c r="S7" s="363"/>
      <c r="T7" s="364">
        <v>6</v>
      </c>
      <c r="U7" s="355"/>
      <c r="V7" s="355"/>
      <c r="W7" s="693"/>
      <c r="X7" s="356"/>
      <c r="Y7" s="356"/>
      <c r="Z7" s="357"/>
    </row>
    <row r="8" spans="1:26" ht="48" customHeight="1" x14ac:dyDescent="0.25">
      <c r="B8" s="714" t="s">
        <v>128</v>
      </c>
      <c r="C8" s="715"/>
      <c r="D8" s="358" t="s">
        <v>129</v>
      </c>
      <c r="E8" s="722" t="s">
        <v>130</v>
      </c>
      <c r="F8" s="723"/>
      <c r="G8" s="724"/>
      <c r="H8" s="711" t="s">
        <v>131</v>
      </c>
      <c r="I8" s="712"/>
      <c r="J8" s="712"/>
      <c r="K8" s="713"/>
      <c r="L8" s="359"/>
      <c r="M8" s="359"/>
      <c r="N8" s="697" t="s">
        <v>132</v>
      </c>
      <c r="O8" s="698"/>
      <c r="P8" s="698"/>
      <c r="Q8" s="699"/>
      <c r="R8" s="359"/>
      <c r="S8" s="359"/>
      <c r="T8" s="393" t="s">
        <v>133</v>
      </c>
      <c r="U8" s="149"/>
      <c r="V8" s="149"/>
      <c r="W8" s="693"/>
      <c r="X8" s="78">
        <v>1</v>
      </c>
      <c r="Y8" s="78">
        <f>INDEX(Cups,X8)</f>
        <v>0</v>
      </c>
      <c r="Z8" s="293"/>
    </row>
    <row r="9" spans="1:26" ht="30.75" customHeight="1" x14ac:dyDescent="0.25">
      <c r="A9" s="23"/>
      <c r="B9" s="714"/>
      <c r="C9" s="715"/>
      <c r="D9" s="718" t="s">
        <v>134</v>
      </c>
      <c r="E9" s="738" t="s">
        <v>135</v>
      </c>
      <c r="F9" s="734" t="s">
        <v>136</v>
      </c>
      <c r="G9" s="683" t="s">
        <v>137</v>
      </c>
      <c r="H9" s="703" t="s">
        <v>138</v>
      </c>
      <c r="I9" s="152" t="s">
        <v>139</v>
      </c>
      <c r="J9" s="152" t="s">
        <v>140</v>
      </c>
      <c r="K9" s="709" t="s">
        <v>141</v>
      </c>
      <c r="L9" s="612" t="s">
        <v>142</v>
      </c>
      <c r="M9" s="612" t="s">
        <v>143</v>
      </c>
      <c r="N9" s="678" t="s">
        <v>144</v>
      </c>
      <c r="O9" s="150" t="s">
        <v>145</v>
      </c>
      <c r="P9" s="151" t="s">
        <v>146</v>
      </c>
      <c r="Q9" s="732" t="s">
        <v>147</v>
      </c>
      <c r="R9" s="410" t="s">
        <v>148</v>
      </c>
      <c r="S9" s="410" t="s">
        <v>149</v>
      </c>
      <c r="T9" s="680" t="s">
        <v>150</v>
      </c>
      <c r="W9" s="693"/>
      <c r="X9" s="78">
        <v>1</v>
      </c>
      <c r="Y9" s="78">
        <f>INDEX(Cups,X9)</f>
        <v>0</v>
      </c>
      <c r="Z9" s="293"/>
    </row>
    <row r="10" spans="1:26" ht="63" customHeight="1" x14ac:dyDescent="0.25">
      <c r="A10" s="23"/>
      <c r="B10" s="716"/>
      <c r="C10" s="717"/>
      <c r="D10" s="719"/>
      <c r="E10" s="739"/>
      <c r="F10" s="735"/>
      <c r="G10" s="684"/>
      <c r="H10" s="704"/>
      <c r="I10" s="152"/>
      <c r="J10" s="152"/>
      <c r="K10" s="710"/>
      <c r="L10" s="613"/>
      <c r="M10" s="613"/>
      <c r="N10" s="679"/>
      <c r="O10" s="416"/>
      <c r="P10" s="64"/>
      <c r="Q10" s="733"/>
      <c r="R10" s="411"/>
      <c r="S10" s="411"/>
      <c r="T10" s="681"/>
      <c r="U10" s="66"/>
      <c r="V10" s="66"/>
      <c r="W10" s="693"/>
      <c r="X10" s="78">
        <v>1</v>
      </c>
      <c r="Y10" s="78">
        <f>INDEX(Cups,X10)</f>
        <v>0</v>
      </c>
      <c r="Z10" s="293"/>
    </row>
    <row r="11" spans="1:26" ht="32.25" customHeight="1" x14ac:dyDescent="0.25">
      <c r="A11" s="23"/>
      <c r="B11" s="579"/>
      <c r="C11" s="564" t="s">
        <v>151</v>
      </c>
      <c r="D11" s="517">
        <v>2</v>
      </c>
      <c r="E11" s="347">
        <v>2.5</v>
      </c>
      <c r="F11" s="348">
        <v>2</v>
      </c>
      <c r="G11" s="349">
        <v>0.5</v>
      </c>
      <c r="H11" s="350"/>
      <c r="I11" s="208">
        <v>9</v>
      </c>
      <c r="J11" s="344">
        <f>IF(I11=1,"",INDEX(Cups,I11))</f>
        <v>1</v>
      </c>
      <c r="K11" s="351"/>
      <c r="L11" s="345">
        <v>5</v>
      </c>
      <c r="M11" s="345">
        <f t="shared" ref="M11:M43" si="0">IF(L11=1,"",INDEX(Cups,L11))</f>
        <v>0.5</v>
      </c>
      <c r="N11" s="415"/>
      <c r="O11" s="83">
        <v>9</v>
      </c>
      <c r="P11" s="346">
        <f t="shared" ref="P11:P43" si="1">IF(O11=1, "", INDEX(Cups,O11))</f>
        <v>1</v>
      </c>
      <c r="Q11" s="562"/>
      <c r="R11" s="345">
        <v>1</v>
      </c>
      <c r="S11" s="412" t="str">
        <f t="shared" ref="S11:S42" si="2">IF(R11=1, "", INDEX(Cups,R11))</f>
        <v/>
      </c>
      <c r="T11" s="352">
        <v>1</v>
      </c>
      <c r="U11" s="66"/>
      <c r="V11" s="66"/>
      <c r="W11" s="693"/>
      <c r="X11" s="78">
        <v>1</v>
      </c>
      <c r="Y11" s="78">
        <f>INDEX(Cups,X11)</f>
        <v>0</v>
      </c>
      <c r="Z11" s="685">
        <f>SUM(Y6:Y11)</f>
        <v>0</v>
      </c>
    </row>
    <row r="12" spans="1:26" ht="32.25" hidden="1" customHeight="1" thickBot="1" x14ac:dyDescent="0.3">
      <c r="A12" s="23">
        <v>1</v>
      </c>
      <c r="B12" s="580"/>
      <c r="C12" s="565"/>
      <c r="D12" s="518"/>
      <c r="E12" s="153"/>
      <c r="F12" s="646"/>
      <c r="G12" s="647"/>
      <c r="H12" s="10"/>
      <c r="I12" s="78"/>
      <c r="J12" s="61"/>
      <c r="K12" s="6"/>
      <c r="L12" s="62"/>
      <c r="M12" s="62"/>
      <c r="N12" s="10"/>
      <c r="O12" s="78"/>
      <c r="P12" s="65"/>
      <c r="Q12" s="563"/>
      <c r="R12" s="62"/>
      <c r="S12" s="383">
        <f t="shared" si="2"/>
        <v>1.375</v>
      </c>
      <c r="T12" s="254"/>
      <c r="U12" s="66"/>
      <c r="V12" s="66"/>
      <c r="W12" s="693"/>
      <c r="X12" s="219"/>
      <c r="Y12" s="220"/>
      <c r="Z12" s="685"/>
    </row>
    <row r="13" spans="1:26" ht="32.25" customHeight="1" thickBot="1" x14ac:dyDescent="0.3">
      <c r="A13" s="23">
        <v>2</v>
      </c>
      <c r="B13" s="581">
        <v>1</v>
      </c>
      <c r="C13" s="569"/>
      <c r="D13" s="518"/>
      <c r="E13" s="153"/>
      <c r="F13" s="646"/>
      <c r="G13" s="647"/>
      <c r="H13" s="10"/>
      <c r="I13" s="78">
        <v>1</v>
      </c>
      <c r="J13" s="234" t="str">
        <f>IF(I13=1,"", INDEX(Cups,I13))</f>
        <v/>
      </c>
      <c r="K13" s="6"/>
      <c r="L13" s="62">
        <v>1</v>
      </c>
      <c r="M13" s="62" t="str">
        <f t="shared" si="0"/>
        <v/>
      </c>
      <c r="N13" s="10"/>
      <c r="O13" s="78">
        <v>1</v>
      </c>
      <c r="P13" s="65" t="str">
        <f t="shared" si="1"/>
        <v/>
      </c>
      <c r="Q13" s="563"/>
      <c r="R13" s="62">
        <v>1</v>
      </c>
      <c r="S13" s="383" t="str">
        <f t="shared" si="2"/>
        <v/>
      </c>
      <c r="T13" s="287"/>
      <c r="U13" s="66"/>
      <c r="V13" s="66"/>
      <c r="W13" s="694"/>
      <c r="X13" s="219"/>
      <c r="Y13" s="219"/>
      <c r="Z13" s="686"/>
    </row>
    <row r="14" spans="1:26" ht="32.25" customHeight="1" thickBot="1" x14ac:dyDescent="0.3">
      <c r="A14" s="23">
        <v>3</v>
      </c>
      <c r="B14" s="581">
        <v>2</v>
      </c>
      <c r="C14" s="569"/>
      <c r="D14" s="518"/>
      <c r="E14" s="153"/>
      <c r="F14" s="646"/>
      <c r="G14" s="647"/>
      <c r="H14" s="288"/>
      <c r="I14" s="280">
        <v>1</v>
      </c>
      <c r="J14" s="234" t="str">
        <f t="shared" ref="J14:J44" si="3">IF(I14=1,"", INDEX(Cups,I14))</f>
        <v/>
      </c>
      <c r="K14" s="6"/>
      <c r="L14" s="62">
        <v>1</v>
      </c>
      <c r="M14" s="62" t="str">
        <f t="shared" si="0"/>
        <v/>
      </c>
      <c r="N14" s="288"/>
      <c r="O14" s="280">
        <v>1</v>
      </c>
      <c r="P14" s="61" t="str">
        <f t="shared" si="1"/>
        <v/>
      </c>
      <c r="Q14" s="6"/>
      <c r="R14" s="62">
        <v>1</v>
      </c>
      <c r="S14" s="62" t="str">
        <f t="shared" si="2"/>
        <v/>
      </c>
      <c r="T14" s="287"/>
      <c r="U14" s="66"/>
      <c r="V14" s="66"/>
      <c r="W14" s="700" t="s">
        <v>152</v>
      </c>
      <c r="X14" s="701"/>
      <c r="Y14" s="701"/>
      <c r="Z14" s="702"/>
    </row>
    <row r="15" spans="1:26" ht="32.25" customHeight="1" x14ac:dyDescent="0.25">
      <c r="A15" s="23">
        <v>4</v>
      </c>
      <c r="B15" s="581">
        <v>3</v>
      </c>
      <c r="C15" s="569"/>
      <c r="D15" s="518"/>
      <c r="E15" s="153"/>
      <c r="F15" s="646"/>
      <c r="G15" s="647"/>
      <c r="H15" s="288"/>
      <c r="I15" s="280">
        <v>1</v>
      </c>
      <c r="J15" s="234" t="str">
        <f t="shared" si="3"/>
        <v/>
      </c>
      <c r="K15" s="6"/>
      <c r="L15" s="62">
        <v>1</v>
      </c>
      <c r="M15" s="62" t="str">
        <f t="shared" si="0"/>
        <v/>
      </c>
      <c r="N15" s="288"/>
      <c r="O15" s="280">
        <v>1</v>
      </c>
      <c r="P15" s="61" t="str">
        <f t="shared" si="1"/>
        <v/>
      </c>
      <c r="Q15" s="6"/>
      <c r="R15" s="62">
        <v>1</v>
      </c>
      <c r="S15" s="62" t="str">
        <f t="shared" si="2"/>
        <v/>
      </c>
      <c r="T15" s="287"/>
      <c r="U15" s="66"/>
      <c r="V15" s="66"/>
      <c r="W15" s="689" t="s">
        <v>153</v>
      </c>
      <c r="X15" s="224"/>
      <c r="Y15" s="225"/>
      <c r="Z15" s="695"/>
    </row>
    <row r="16" spans="1:26" ht="32.25" customHeight="1" x14ac:dyDescent="0.25">
      <c r="A16" s="23">
        <v>5</v>
      </c>
      <c r="B16" s="581">
        <v>4</v>
      </c>
      <c r="C16" s="569"/>
      <c r="D16" s="518"/>
      <c r="E16" s="153"/>
      <c r="F16" s="646"/>
      <c r="G16" s="647"/>
      <c r="H16" s="288"/>
      <c r="I16" s="280">
        <v>1</v>
      </c>
      <c r="J16" s="234" t="str">
        <f t="shared" si="3"/>
        <v/>
      </c>
      <c r="K16" s="6"/>
      <c r="L16" s="62">
        <v>1</v>
      </c>
      <c r="M16" s="62" t="str">
        <f t="shared" si="0"/>
        <v/>
      </c>
      <c r="N16" s="288"/>
      <c r="O16" s="280">
        <v>1</v>
      </c>
      <c r="P16" s="61" t="str">
        <f t="shared" si="1"/>
        <v/>
      </c>
      <c r="Q16" s="6"/>
      <c r="R16" s="62">
        <v>1</v>
      </c>
      <c r="S16" s="62" t="str">
        <f t="shared" si="2"/>
        <v/>
      </c>
      <c r="T16" s="287"/>
      <c r="U16" s="66"/>
      <c r="V16" s="66"/>
      <c r="W16" s="690"/>
      <c r="X16" s="226"/>
      <c r="Y16" s="227"/>
      <c r="Z16" s="696"/>
    </row>
    <row r="17" spans="1:26" ht="32.25" customHeight="1" x14ac:dyDescent="0.25">
      <c r="A17" s="23">
        <v>6</v>
      </c>
      <c r="B17" s="581">
        <v>5</v>
      </c>
      <c r="C17" s="569"/>
      <c r="D17" s="518"/>
      <c r="E17" s="153"/>
      <c r="F17" s="646"/>
      <c r="G17" s="647"/>
      <c r="H17" s="288"/>
      <c r="I17" s="280">
        <v>1</v>
      </c>
      <c r="J17" s="234" t="str">
        <f t="shared" si="3"/>
        <v/>
      </c>
      <c r="K17" s="6"/>
      <c r="L17" s="62">
        <v>1</v>
      </c>
      <c r="M17" s="62" t="str">
        <f t="shared" si="0"/>
        <v/>
      </c>
      <c r="N17" s="288"/>
      <c r="O17" s="280">
        <v>1</v>
      </c>
      <c r="P17" s="61" t="str">
        <f t="shared" si="1"/>
        <v/>
      </c>
      <c r="Q17" s="6"/>
      <c r="R17" s="62">
        <v>1</v>
      </c>
      <c r="S17" s="62" t="str">
        <f t="shared" si="2"/>
        <v/>
      </c>
      <c r="T17" s="287"/>
      <c r="U17" s="66"/>
      <c r="V17" s="66"/>
      <c r="W17" s="687" t="s">
        <v>154</v>
      </c>
      <c r="X17" s="228"/>
      <c r="Y17" s="229"/>
      <c r="Z17" s="673">
        <f>FLOOR(Z15, 0.125)</f>
        <v>0</v>
      </c>
    </row>
    <row r="18" spans="1:26" ht="32.25" customHeight="1" thickBot="1" x14ac:dyDescent="0.3">
      <c r="A18" s="23">
        <v>7</v>
      </c>
      <c r="B18" s="581">
        <v>6</v>
      </c>
      <c r="C18" s="569"/>
      <c r="D18" s="519"/>
      <c r="E18" s="295"/>
      <c r="F18" s="296"/>
      <c r="G18" s="297"/>
      <c r="H18" s="288"/>
      <c r="I18" s="280">
        <v>1</v>
      </c>
      <c r="J18" s="234" t="str">
        <f t="shared" si="3"/>
        <v/>
      </c>
      <c r="K18" s="6"/>
      <c r="L18" s="62">
        <v>1</v>
      </c>
      <c r="M18" s="62" t="str">
        <f t="shared" si="0"/>
        <v/>
      </c>
      <c r="N18" s="288"/>
      <c r="O18" s="280">
        <v>1</v>
      </c>
      <c r="P18" s="61" t="str">
        <f t="shared" si="1"/>
        <v/>
      </c>
      <c r="Q18" s="6"/>
      <c r="R18" s="62">
        <v>1</v>
      </c>
      <c r="S18" s="62" t="str">
        <f t="shared" si="2"/>
        <v/>
      </c>
      <c r="T18" s="287"/>
      <c r="U18" s="66"/>
      <c r="V18" s="66"/>
      <c r="W18" s="688"/>
      <c r="X18" s="230"/>
      <c r="Y18" s="231"/>
      <c r="Z18" s="674"/>
    </row>
    <row r="19" spans="1:26" ht="32.25" customHeight="1" x14ac:dyDescent="0.25">
      <c r="A19" s="23">
        <v>8</v>
      </c>
      <c r="B19" s="581">
        <v>7</v>
      </c>
      <c r="C19" s="569"/>
      <c r="D19" s="519"/>
      <c r="E19" s="295"/>
      <c r="F19" s="296"/>
      <c r="G19" s="297"/>
      <c r="H19" s="288"/>
      <c r="I19" s="280">
        <v>1</v>
      </c>
      <c r="J19" s="234" t="str">
        <f t="shared" si="3"/>
        <v/>
      </c>
      <c r="K19" s="6"/>
      <c r="L19" s="62">
        <v>1</v>
      </c>
      <c r="M19" s="62" t="str">
        <f t="shared" si="0"/>
        <v/>
      </c>
      <c r="N19" s="288"/>
      <c r="O19" s="280">
        <v>1</v>
      </c>
      <c r="P19" s="61" t="str">
        <f t="shared" si="1"/>
        <v/>
      </c>
      <c r="Q19" s="6"/>
      <c r="R19" s="62">
        <v>1</v>
      </c>
      <c r="S19" s="62" t="str">
        <f t="shared" si="2"/>
        <v/>
      </c>
      <c r="T19" s="287"/>
      <c r="U19" s="66"/>
      <c r="V19" s="66"/>
    </row>
    <row r="20" spans="1:26" ht="32.25" customHeight="1" x14ac:dyDescent="0.25">
      <c r="A20" s="23">
        <v>9</v>
      </c>
      <c r="B20" s="581">
        <v>8</v>
      </c>
      <c r="C20" s="569"/>
      <c r="D20" s="519"/>
      <c r="E20" s="295"/>
      <c r="F20" s="296"/>
      <c r="G20" s="297"/>
      <c r="H20" s="288"/>
      <c r="I20" s="280">
        <v>1</v>
      </c>
      <c r="J20" s="234" t="str">
        <f t="shared" si="3"/>
        <v/>
      </c>
      <c r="K20" s="6"/>
      <c r="L20" s="62">
        <v>1</v>
      </c>
      <c r="M20" s="62" t="str">
        <f t="shared" si="0"/>
        <v/>
      </c>
      <c r="N20" s="288"/>
      <c r="O20" s="280">
        <v>1</v>
      </c>
      <c r="P20" s="61" t="str">
        <f t="shared" si="1"/>
        <v/>
      </c>
      <c r="Q20" s="6"/>
      <c r="R20" s="62">
        <v>1</v>
      </c>
      <c r="S20" s="62" t="str">
        <f t="shared" si="2"/>
        <v/>
      </c>
      <c r="T20" s="287"/>
      <c r="U20" s="66"/>
      <c r="V20" s="66"/>
    </row>
    <row r="21" spans="1:26" ht="32.25" customHeight="1" x14ac:dyDescent="0.25">
      <c r="A21" s="23">
        <v>10</v>
      </c>
      <c r="B21" s="581">
        <v>9</v>
      </c>
      <c r="C21" s="569"/>
      <c r="D21" s="519"/>
      <c r="E21" s="295"/>
      <c r="F21" s="296"/>
      <c r="G21" s="297"/>
      <c r="H21" s="288"/>
      <c r="I21" s="280">
        <v>1</v>
      </c>
      <c r="J21" s="234" t="str">
        <f t="shared" si="3"/>
        <v/>
      </c>
      <c r="K21" s="6"/>
      <c r="L21" s="62">
        <v>1</v>
      </c>
      <c r="M21" s="62" t="str">
        <f t="shared" si="0"/>
        <v/>
      </c>
      <c r="N21" s="288"/>
      <c r="O21" s="280">
        <v>1</v>
      </c>
      <c r="P21" s="61" t="str">
        <f t="shared" si="1"/>
        <v/>
      </c>
      <c r="Q21" s="6"/>
      <c r="R21" s="62">
        <v>1</v>
      </c>
      <c r="S21" s="62" t="str">
        <f t="shared" si="2"/>
        <v/>
      </c>
      <c r="T21" s="287"/>
      <c r="U21" s="66"/>
      <c r="V21" s="66"/>
    </row>
    <row r="22" spans="1:26" ht="32.25" customHeight="1" x14ac:dyDescent="0.25">
      <c r="A22" s="23">
        <v>11</v>
      </c>
      <c r="B22" s="581">
        <v>10</v>
      </c>
      <c r="C22" s="569"/>
      <c r="D22" s="519"/>
      <c r="E22" s="295"/>
      <c r="F22" s="296"/>
      <c r="G22" s="297"/>
      <c r="H22" s="288"/>
      <c r="I22" s="280">
        <v>1</v>
      </c>
      <c r="J22" s="234" t="str">
        <f t="shared" si="3"/>
        <v/>
      </c>
      <c r="K22" s="6"/>
      <c r="L22" s="62">
        <v>1</v>
      </c>
      <c r="M22" s="62" t="str">
        <f t="shared" si="0"/>
        <v/>
      </c>
      <c r="N22" s="288"/>
      <c r="O22" s="280">
        <v>1</v>
      </c>
      <c r="P22" s="61" t="str">
        <f t="shared" si="1"/>
        <v/>
      </c>
      <c r="Q22" s="6"/>
      <c r="R22" s="62">
        <v>1</v>
      </c>
      <c r="S22" s="62" t="str">
        <f t="shared" si="2"/>
        <v/>
      </c>
      <c r="T22" s="287"/>
      <c r="U22" s="66"/>
      <c r="V22" s="66"/>
    </row>
    <row r="23" spans="1:26" ht="32.25" customHeight="1" x14ac:dyDescent="0.25">
      <c r="A23" s="23">
        <v>12</v>
      </c>
      <c r="B23" s="581">
        <v>11</v>
      </c>
      <c r="C23" s="566"/>
      <c r="D23" s="519"/>
      <c r="E23" s="295"/>
      <c r="F23" s="296"/>
      <c r="G23" s="297"/>
      <c r="H23" s="288"/>
      <c r="I23" s="280">
        <v>1</v>
      </c>
      <c r="J23" s="234" t="str">
        <f t="shared" si="3"/>
        <v/>
      </c>
      <c r="K23" s="6"/>
      <c r="L23" s="62">
        <v>1</v>
      </c>
      <c r="M23" s="62" t="str">
        <f t="shared" si="0"/>
        <v/>
      </c>
      <c r="N23" s="288"/>
      <c r="O23" s="280">
        <v>1</v>
      </c>
      <c r="P23" s="61" t="str">
        <f t="shared" si="1"/>
        <v/>
      </c>
      <c r="Q23" s="6"/>
      <c r="R23" s="62">
        <v>1</v>
      </c>
      <c r="S23" s="62" t="str">
        <f t="shared" si="2"/>
        <v/>
      </c>
      <c r="T23" s="298"/>
      <c r="U23" s="66"/>
      <c r="V23" s="66"/>
    </row>
    <row r="24" spans="1:26" ht="32.25" customHeight="1" x14ac:dyDescent="0.25">
      <c r="A24" s="23">
        <v>13</v>
      </c>
      <c r="B24" s="581">
        <v>12</v>
      </c>
      <c r="C24" s="566"/>
      <c r="D24" s="519"/>
      <c r="E24" s="295"/>
      <c r="F24" s="296"/>
      <c r="G24" s="297"/>
      <c r="H24" s="288"/>
      <c r="I24" s="280">
        <v>1</v>
      </c>
      <c r="J24" s="234" t="str">
        <f t="shared" si="3"/>
        <v/>
      </c>
      <c r="K24" s="6"/>
      <c r="L24" s="62">
        <v>1</v>
      </c>
      <c r="M24" s="62" t="str">
        <f t="shared" si="0"/>
        <v/>
      </c>
      <c r="N24" s="288"/>
      <c r="O24" s="280">
        <v>1</v>
      </c>
      <c r="P24" s="61" t="str">
        <f t="shared" si="1"/>
        <v/>
      </c>
      <c r="Q24" s="6"/>
      <c r="R24" s="62">
        <v>1</v>
      </c>
      <c r="S24" s="62" t="str">
        <f t="shared" si="2"/>
        <v/>
      </c>
      <c r="T24" s="298"/>
      <c r="U24" s="66"/>
      <c r="V24" s="66"/>
    </row>
    <row r="25" spans="1:26" ht="32.25" customHeight="1" x14ac:dyDescent="0.25">
      <c r="A25" s="23">
        <v>14</v>
      </c>
      <c r="B25" s="581">
        <v>13</v>
      </c>
      <c r="C25" s="566"/>
      <c r="D25" s="519"/>
      <c r="E25" s="295"/>
      <c r="F25" s="296"/>
      <c r="G25" s="297"/>
      <c r="H25" s="288"/>
      <c r="I25" s="280">
        <v>1</v>
      </c>
      <c r="J25" s="234" t="str">
        <f t="shared" si="3"/>
        <v/>
      </c>
      <c r="K25" s="6"/>
      <c r="L25" s="62">
        <v>1</v>
      </c>
      <c r="M25" s="62" t="str">
        <f t="shared" si="0"/>
        <v/>
      </c>
      <c r="N25" s="288"/>
      <c r="O25" s="280">
        <v>1</v>
      </c>
      <c r="P25" s="61" t="str">
        <f t="shared" si="1"/>
        <v/>
      </c>
      <c r="Q25" s="6"/>
      <c r="R25" s="62">
        <v>1</v>
      </c>
      <c r="S25" s="62" t="str">
        <f t="shared" si="2"/>
        <v/>
      </c>
      <c r="T25" s="298"/>
      <c r="U25" s="66"/>
      <c r="V25" s="66"/>
    </row>
    <row r="26" spans="1:26" ht="32.25" customHeight="1" x14ac:dyDescent="0.25">
      <c r="A26" s="23">
        <v>15</v>
      </c>
      <c r="B26" s="581">
        <v>14</v>
      </c>
      <c r="C26" s="566"/>
      <c r="D26" s="519"/>
      <c r="E26" s="295"/>
      <c r="F26" s="296"/>
      <c r="G26" s="297"/>
      <c r="H26" s="288"/>
      <c r="I26" s="280">
        <v>1</v>
      </c>
      <c r="J26" s="234" t="str">
        <f t="shared" si="3"/>
        <v/>
      </c>
      <c r="K26" s="6"/>
      <c r="L26" s="62">
        <v>1</v>
      </c>
      <c r="M26" s="62" t="str">
        <f t="shared" si="0"/>
        <v/>
      </c>
      <c r="N26" s="288"/>
      <c r="O26" s="280">
        <v>1</v>
      </c>
      <c r="P26" s="61" t="str">
        <f t="shared" si="1"/>
        <v/>
      </c>
      <c r="Q26" s="6"/>
      <c r="R26" s="62">
        <v>1</v>
      </c>
      <c r="S26" s="62" t="str">
        <f t="shared" si="2"/>
        <v/>
      </c>
      <c r="T26" s="298"/>
      <c r="U26" s="66"/>
      <c r="V26" s="66"/>
    </row>
    <row r="27" spans="1:26" ht="32.25" customHeight="1" x14ac:dyDescent="0.25">
      <c r="A27" s="23">
        <v>16</v>
      </c>
      <c r="B27" s="581">
        <v>15</v>
      </c>
      <c r="C27" s="566"/>
      <c r="D27" s="519"/>
      <c r="E27" s="295"/>
      <c r="F27" s="296"/>
      <c r="G27" s="297"/>
      <c r="H27" s="288"/>
      <c r="I27" s="280">
        <v>1</v>
      </c>
      <c r="J27" s="234" t="str">
        <f t="shared" si="3"/>
        <v/>
      </c>
      <c r="K27" s="6"/>
      <c r="L27" s="62">
        <v>1</v>
      </c>
      <c r="M27" s="62" t="str">
        <f t="shared" si="0"/>
        <v/>
      </c>
      <c r="N27" s="288"/>
      <c r="O27" s="280">
        <v>1</v>
      </c>
      <c r="P27" s="61" t="str">
        <f t="shared" si="1"/>
        <v/>
      </c>
      <c r="Q27" s="6"/>
      <c r="R27" s="62">
        <v>1</v>
      </c>
      <c r="S27" s="62" t="str">
        <f t="shared" si="2"/>
        <v/>
      </c>
      <c r="T27" s="298"/>
      <c r="U27" s="66"/>
      <c r="V27" s="66"/>
    </row>
    <row r="28" spans="1:26" ht="32.25" customHeight="1" x14ac:dyDescent="0.25">
      <c r="A28" s="23">
        <v>17</v>
      </c>
      <c r="B28" s="581">
        <v>16</v>
      </c>
      <c r="C28" s="566"/>
      <c r="D28" s="519"/>
      <c r="E28" s="295"/>
      <c r="F28" s="296"/>
      <c r="G28" s="297"/>
      <c r="H28" s="288"/>
      <c r="I28" s="280">
        <v>1</v>
      </c>
      <c r="J28" s="234" t="str">
        <f t="shared" si="3"/>
        <v/>
      </c>
      <c r="K28" s="6"/>
      <c r="L28" s="62">
        <v>1</v>
      </c>
      <c r="M28" s="62" t="str">
        <f t="shared" si="0"/>
        <v/>
      </c>
      <c r="N28" s="288"/>
      <c r="O28" s="280">
        <v>1</v>
      </c>
      <c r="P28" s="61" t="str">
        <f t="shared" si="1"/>
        <v/>
      </c>
      <c r="Q28" s="6"/>
      <c r="R28" s="62">
        <v>1</v>
      </c>
      <c r="S28" s="62" t="str">
        <f t="shared" si="2"/>
        <v/>
      </c>
      <c r="T28" s="298"/>
      <c r="U28" s="66"/>
      <c r="V28" s="66"/>
    </row>
    <row r="29" spans="1:26" ht="32.25" customHeight="1" x14ac:dyDescent="0.25">
      <c r="A29" s="23">
        <v>18</v>
      </c>
      <c r="B29" s="581">
        <v>17</v>
      </c>
      <c r="C29" s="566"/>
      <c r="D29" s="519"/>
      <c r="E29" s="295"/>
      <c r="F29" s="296"/>
      <c r="G29" s="297"/>
      <c r="H29" s="288"/>
      <c r="I29" s="280">
        <v>1</v>
      </c>
      <c r="J29" s="234" t="str">
        <f t="shared" si="3"/>
        <v/>
      </c>
      <c r="K29" s="6"/>
      <c r="L29" s="62">
        <v>1</v>
      </c>
      <c r="M29" s="62" t="str">
        <f t="shared" si="0"/>
        <v/>
      </c>
      <c r="N29" s="288"/>
      <c r="O29" s="280">
        <v>1</v>
      </c>
      <c r="P29" s="61" t="str">
        <f t="shared" si="1"/>
        <v/>
      </c>
      <c r="Q29" s="6"/>
      <c r="R29" s="62">
        <v>1</v>
      </c>
      <c r="S29" s="62" t="str">
        <f t="shared" si="2"/>
        <v/>
      </c>
      <c r="T29" s="298"/>
      <c r="U29" s="66"/>
      <c r="V29" s="66"/>
    </row>
    <row r="30" spans="1:26" ht="32.25" customHeight="1" x14ac:dyDescent="0.25">
      <c r="A30" s="23">
        <v>19</v>
      </c>
      <c r="B30" s="581">
        <v>18</v>
      </c>
      <c r="C30" s="566"/>
      <c r="D30" s="519"/>
      <c r="E30" s="295"/>
      <c r="F30" s="296"/>
      <c r="G30" s="297"/>
      <c r="H30" s="288"/>
      <c r="I30" s="280">
        <v>1</v>
      </c>
      <c r="J30" s="234" t="str">
        <f t="shared" si="3"/>
        <v/>
      </c>
      <c r="K30" s="6"/>
      <c r="L30" s="62">
        <v>1</v>
      </c>
      <c r="M30" s="62" t="str">
        <f t="shared" si="0"/>
        <v/>
      </c>
      <c r="N30" s="288"/>
      <c r="O30" s="280">
        <v>1</v>
      </c>
      <c r="P30" s="61" t="str">
        <f t="shared" si="1"/>
        <v/>
      </c>
      <c r="Q30" s="6"/>
      <c r="R30" s="62">
        <v>1</v>
      </c>
      <c r="S30" s="62" t="str">
        <f t="shared" si="2"/>
        <v/>
      </c>
      <c r="T30" s="298"/>
      <c r="U30" s="66"/>
      <c r="V30" s="66"/>
    </row>
    <row r="31" spans="1:26" ht="32.25" customHeight="1" x14ac:dyDescent="0.25">
      <c r="A31" s="23">
        <v>20</v>
      </c>
      <c r="B31" s="581">
        <v>19</v>
      </c>
      <c r="C31" s="566"/>
      <c r="D31" s="519"/>
      <c r="E31" s="295"/>
      <c r="F31" s="296"/>
      <c r="G31" s="297"/>
      <c r="H31" s="288"/>
      <c r="I31" s="280">
        <v>1</v>
      </c>
      <c r="J31" s="234" t="str">
        <f t="shared" si="3"/>
        <v/>
      </c>
      <c r="K31" s="6"/>
      <c r="L31" s="62">
        <v>1</v>
      </c>
      <c r="M31" s="62" t="str">
        <f t="shared" si="0"/>
        <v/>
      </c>
      <c r="N31" s="288"/>
      <c r="O31" s="280">
        <v>1</v>
      </c>
      <c r="P31" s="61" t="str">
        <f t="shared" si="1"/>
        <v/>
      </c>
      <c r="Q31" s="6"/>
      <c r="R31" s="62">
        <v>1</v>
      </c>
      <c r="S31" s="62" t="str">
        <f t="shared" si="2"/>
        <v/>
      </c>
      <c r="T31" s="298"/>
      <c r="U31" s="66"/>
      <c r="V31" s="66"/>
    </row>
    <row r="32" spans="1:26" ht="32.25" customHeight="1" x14ac:dyDescent="0.25">
      <c r="A32" s="23">
        <v>21</v>
      </c>
      <c r="B32" s="581">
        <v>20</v>
      </c>
      <c r="C32" s="566"/>
      <c r="D32" s="519"/>
      <c r="E32" s="295"/>
      <c r="F32" s="296"/>
      <c r="G32" s="297"/>
      <c r="H32" s="288"/>
      <c r="I32" s="280">
        <v>1</v>
      </c>
      <c r="J32" s="234" t="str">
        <f t="shared" si="3"/>
        <v/>
      </c>
      <c r="K32" s="6"/>
      <c r="L32" s="62">
        <v>1</v>
      </c>
      <c r="M32" s="62" t="str">
        <f t="shared" si="0"/>
        <v/>
      </c>
      <c r="N32" s="288"/>
      <c r="O32" s="280">
        <v>1</v>
      </c>
      <c r="P32" s="61" t="str">
        <f t="shared" si="1"/>
        <v/>
      </c>
      <c r="Q32" s="6"/>
      <c r="R32" s="62">
        <v>1</v>
      </c>
      <c r="S32" s="62" t="str">
        <f t="shared" si="2"/>
        <v/>
      </c>
      <c r="T32" s="298"/>
      <c r="U32" s="66"/>
      <c r="V32" s="66"/>
    </row>
    <row r="33" spans="1:22" ht="32.25" customHeight="1" x14ac:dyDescent="0.25">
      <c r="A33" s="23">
        <v>22</v>
      </c>
      <c r="B33" s="581">
        <v>21</v>
      </c>
      <c r="C33" s="566"/>
      <c r="D33" s="519"/>
      <c r="E33" s="295"/>
      <c r="F33" s="296"/>
      <c r="G33" s="297"/>
      <c r="H33" s="288"/>
      <c r="I33" s="280">
        <v>1</v>
      </c>
      <c r="J33" s="234" t="str">
        <f t="shared" si="3"/>
        <v/>
      </c>
      <c r="K33" s="6"/>
      <c r="L33" s="62">
        <v>1</v>
      </c>
      <c r="M33" s="62" t="str">
        <f t="shared" si="0"/>
        <v/>
      </c>
      <c r="N33" s="288"/>
      <c r="O33" s="280">
        <v>1</v>
      </c>
      <c r="P33" s="61" t="str">
        <f t="shared" si="1"/>
        <v/>
      </c>
      <c r="Q33" s="6"/>
      <c r="R33" s="62">
        <v>1</v>
      </c>
      <c r="S33" s="62" t="str">
        <f t="shared" si="2"/>
        <v/>
      </c>
      <c r="T33" s="298"/>
      <c r="U33" s="66"/>
      <c r="V33" s="66"/>
    </row>
    <row r="34" spans="1:22" ht="32.25" customHeight="1" x14ac:dyDescent="0.25">
      <c r="A34" s="23">
        <v>23</v>
      </c>
      <c r="B34" s="581">
        <v>22</v>
      </c>
      <c r="C34" s="566"/>
      <c r="D34" s="519"/>
      <c r="E34" s="295"/>
      <c r="F34" s="296"/>
      <c r="G34" s="297"/>
      <c r="H34" s="288"/>
      <c r="I34" s="280">
        <v>1</v>
      </c>
      <c r="J34" s="234" t="str">
        <f t="shared" si="3"/>
        <v/>
      </c>
      <c r="K34" s="6"/>
      <c r="L34" s="62">
        <v>1</v>
      </c>
      <c r="M34" s="62" t="str">
        <f t="shared" si="0"/>
        <v/>
      </c>
      <c r="N34" s="288"/>
      <c r="O34" s="280">
        <v>1</v>
      </c>
      <c r="P34" s="61" t="str">
        <f t="shared" si="1"/>
        <v/>
      </c>
      <c r="Q34" s="6"/>
      <c r="R34" s="62">
        <v>1</v>
      </c>
      <c r="S34" s="62" t="str">
        <f t="shared" si="2"/>
        <v/>
      </c>
      <c r="T34" s="298"/>
      <c r="U34" s="66"/>
      <c r="V34" s="66"/>
    </row>
    <row r="35" spans="1:22" ht="32.25" customHeight="1" x14ac:dyDescent="0.25">
      <c r="A35" s="23">
        <v>24</v>
      </c>
      <c r="B35" s="581">
        <v>23</v>
      </c>
      <c r="C35" s="566"/>
      <c r="D35" s="519"/>
      <c r="E35" s="295"/>
      <c r="F35" s="296"/>
      <c r="G35" s="297"/>
      <c r="H35" s="288"/>
      <c r="I35" s="280">
        <v>1</v>
      </c>
      <c r="J35" s="234" t="str">
        <f t="shared" si="3"/>
        <v/>
      </c>
      <c r="K35" s="6"/>
      <c r="L35" s="62">
        <v>1</v>
      </c>
      <c r="M35" s="62" t="str">
        <f t="shared" si="0"/>
        <v/>
      </c>
      <c r="N35" s="288"/>
      <c r="O35" s="280">
        <v>1</v>
      </c>
      <c r="P35" s="61" t="str">
        <f t="shared" si="1"/>
        <v/>
      </c>
      <c r="Q35" s="6"/>
      <c r="R35" s="62">
        <v>1</v>
      </c>
      <c r="S35" s="62" t="str">
        <f t="shared" si="2"/>
        <v/>
      </c>
      <c r="T35" s="298"/>
      <c r="U35" s="66"/>
      <c r="V35" s="66"/>
    </row>
    <row r="36" spans="1:22" ht="32.25" customHeight="1" x14ac:dyDescent="0.25">
      <c r="A36" s="23">
        <v>25</v>
      </c>
      <c r="B36" s="581">
        <v>24</v>
      </c>
      <c r="C36" s="566"/>
      <c r="D36" s="519"/>
      <c r="E36" s="295"/>
      <c r="F36" s="296"/>
      <c r="G36" s="297"/>
      <c r="H36" s="288"/>
      <c r="I36" s="280">
        <v>1</v>
      </c>
      <c r="J36" s="234" t="str">
        <f t="shared" si="3"/>
        <v/>
      </c>
      <c r="K36" s="6"/>
      <c r="L36" s="62">
        <v>1</v>
      </c>
      <c r="M36" s="62" t="str">
        <f t="shared" si="0"/>
        <v/>
      </c>
      <c r="N36" s="288"/>
      <c r="O36" s="280">
        <v>1</v>
      </c>
      <c r="P36" s="61" t="str">
        <f t="shared" si="1"/>
        <v/>
      </c>
      <c r="Q36" s="6"/>
      <c r="R36" s="62">
        <v>1</v>
      </c>
      <c r="S36" s="62" t="str">
        <f t="shared" si="2"/>
        <v/>
      </c>
      <c r="T36" s="298"/>
      <c r="U36" s="66"/>
      <c r="V36" s="66"/>
    </row>
    <row r="37" spans="1:22" ht="32.25" customHeight="1" x14ac:dyDescent="0.25">
      <c r="A37" s="23">
        <v>26</v>
      </c>
      <c r="B37" s="581">
        <v>25</v>
      </c>
      <c r="C37" s="566"/>
      <c r="D37" s="519"/>
      <c r="E37" s="295"/>
      <c r="F37" s="296"/>
      <c r="G37" s="297"/>
      <c r="H37" s="288"/>
      <c r="I37" s="280">
        <v>1</v>
      </c>
      <c r="J37" s="234" t="str">
        <f t="shared" si="3"/>
        <v/>
      </c>
      <c r="K37" s="6"/>
      <c r="L37" s="62">
        <v>1</v>
      </c>
      <c r="M37" s="62" t="str">
        <f t="shared" si="0"/>
        <v/>
      </c>
      <c r="N37" s="288"/>
      <c r="O37" s="280">
        <v>1</v>
      </c>
      <c r="P37" s="61" t="str">
        <f t="shared" si="1"/>
        <v/>
      </c>
      <c r="Q37" s="6"/>
      <c r="R37" s="62">
        <v>1</v>
      </c>
      <c r="S37" s="62" t="str">
        <f t="shared" si="2"/>
        <v/>
      </c>
      <c r="T37" s="298"/>
      <c r="U37" s="66"/>
      <c r="V37" s="66"/>
    </row>
    <row r="38" spans="1:22" ht="32.25" customHeight="1" x14ac:dyDescent="0.25">
      <c r="A38" s="23">
        <v>27</v>
      </c>
      <c r="B38" s="581">
        <v>26</v>
      </c>
      <c r="C38" s="566"/>
      <c r="D38" s="519"/>
      <c r="E38" s="295"/>
      <c r="F38" s="296"/>
      <c r="G38" s="297"/>
      <c r="H38" s="288"/>
      <c r="I38" s="280">
        <v>1</v>
      </c>
      <c r="J38" s="234" t="str">
        <f t="shared" si="3"/>
        <v/>
      </c>
      <c r="K38" s="6"/>
      <c r="L38" s="62">
        <v>1</v>
      </c>
      <c r="M38" s="62" t="str">
        <f t="shared" si="0"/>
        <v/>
      </c>
      <c r="N38" s="288"/>
      <c r="O38" s="280">
        <v>1</v>
      </c>
      <c r="P38" s="61" t="str">
        <f t="shared" si="1"/>
        <v/>
      </c>
      <c r="Q38" s="6"/>
      <c r="R38" s="62">
        <v>1</v>
      </c>
      <c r="S38" s="62" t="str">
        <f t="shared" si="2"/>
        <v/>
      </c>
      <c r="T38" s="298"/>
      <c r="U38" s="66"/>
      <c r="V38" s="66"/>
    </row>
    <row r="39" spans="1:22" ht="32.25" customHeight="1" x14ac:dyDescent="0.25">
      <c r="A39" s="23">
        <v>28</v>
      </c>
      <c r="B39" s="581">
        <v>27</v>
      </c>
      <c r="C39" s="566"/>
      <c r="D39" s="519"/>
      <c r="E39" s="295"/>
      <c r="F39" s="296"/>
      <c r="G39" s="297"/>
      <c r="H39" s="288"/>
      <c r="I39" s="280">
        <v>1</v>
      </c>
      <c r="J39" s="234" t="str">
        <f t="shared" si="3"/>
        <v/>
      </c>
      <c r="K39" s="6"/>
      <c r="L39" s="62">
        <v>1</v>
      </c>
      <c r="M39" s="62" t="str">
        <f t="shared" si="0"/>
        <v/>
      </c>
      <c r="N39" s="288"/>
      <c r="O39" s="280">
        <v>1</v>
      </c>
      <c r="P39" s="61" t="str">
        <f t="shared" si="1"/>
        <v/>
      </c>
      <c r="Q39" s="6"/>
      <c r="R39" s="62">
        <v>1</v>
      </c>
      <c r="S39" s="62" t="str">
        <f t="shared" si="2"/>
        <v/>
      </c>
      <c r="T39" s="298"/>
      <c r="U39" s="66"/>
      <c r="V39" s="66"/>
    </row>
    <row r="40" spans="1:22" ht="32.25" customHeight="1" x14ac:dyDescent="0.25">
      <c r="A40" s="23">
        <v>29</v>
      </c>
      <c r="B40" s="581">
        <v>28</v>
      </c>
      <c r="C40" s="566"/>
      <c r="D40" s="519"/>
      <c r="E40" s="295"/>
      <c r="F40" s="296"/>
      <c r="G40" s="297"/>
      <c r="H40" s="288"/>
      <c r="I40" s="280">
        <v>1</v>
      </c>
      <c r="J40" s="234" t="str">
        <f t="shared" si="3"/>
        <v/>
      </c>
      <c r="K40" s="6"/>
      <c r="L40" s="62">
        <v>1</v>
      </c>
      <c r="M40" s="62" t="str">
        <f t="shared" si="0"/>
        <v/>
      </c>
      <c r="N40" s="288"/>
      <c r="O40" s="280">
        <v>1</v>
      </c>
      <c r="P40" s="61" t="str">
        <f t="shared" si="1"/>
        <v/>
      </c>
      <c r="Q40" s="6"/>
      <c r="R40" s="62">
        <v>1</v>
      </c>
      <c r="S40" s="62" t="str">
        <f t="shared" si="2"/>
        <v/>
      </c>
      <c r="T40" s="298"/>
      <c r="U40" s="66"/>
      <c r="V40" s="66"/>
    </row>
    <row r="41" spans="1:22" ht="32.25" customHeight="1" x14ac:dyDescent="0.25">
      <c r="A41" s="23">
        <v>30</v>
      </c>
      <c r="B41" s="581">
        <v>29</v>
      </c>
      <c r="C41" s="566"/>
      <c r="D41" s="519"/>
      <c r="E41" s="295"/>
      <c r="F41" s="296"/>
      <c r="G41" s="297"/>
      <c r="H41" s="288"/>
      <c r="I41" s="280">
        <v>1</v>
      </c>
      <c r="J41" s="234" t="str">
        <f t="shared" si="3"/>
        <v/>
      </c>
      <c r="K41" s="6"/>
      <c r="L41" s="62">
        <v>1</v>
      </c>
      <c r="M41" s="62" t="str">
        <f t="shared" si="0"/>
        <v/>
      </c>
      <c r="N41" s="288"/>
      <c r="O41" s="280">
        <v>1</v>
      </c>
      <c r="P41" s="61" t="str">
        <f t="shared" si="1"/>
        <v/>
      </c>
      <c r="Q41" s="6"/>
      <c r="R41" s="62">
        <v>1</v>
      </c>
      <c r="S41" s="62" t="str">
        <f t="shared" si="2"/>
        <v/>
      </c>
      <c r="T41" s="298"/>
      <c r="U41" s="66"/>
      <c r="V41" s="66"/>
    </row>
    <row r="42" spans="1:22" ht="32.25" customHeight="1" x14ac:dyDescent="0.25">
      <c r="A42" s="23">
        <v>31</v>
      </c>
      <c r="B42" s="581">
        <v>30</v>
      </c>
      <c r="C42" s="566"/>
      <c r="D42" s="519"/>
      <c r="E42" s="295"/>
      <c r="F42" s="296"/>
      <c r="G42" s="297"/>
      <c r="H42" s="288"/>
      <c r="I42" s="280">
        <v>1</v>
      </c>
      <c r="J42" s="234" t="str">
        <f t="shared" si="3"/>
        <v/>
      </c>
      <c r="K42" s="6"/>
      <c r="L42" s="62">
        <v>1</v>
      </c>
      <c r="M42" s="62" t="str">
        <f t="shared" si="0"/>
        <v/>
      </c>
      <c r="N42" s="288"/>
      <c r="O42" s="280">
        <v>1</v>
      </c>
      <c r="P42" s="61" t="str">
        <f t="shared" si="1"/>
        <v/>
      </c>
      <c r="Q42" s="6"/>
      <c r="R42" s="62">
        <v>1</v>
      </c>
      <c r="S42" s="62" t="str">
        <f t="shared" si="2"/>
        <v/>
      </c>
      <c r="T42" s="298"/>
      <c r="U42" s="66"/>
      <c r="V42" s="66"/>
    </row>
    <row r="43" spans="1:22" ht="32.25" customHeight="1" x14ac:dyDescent="0.25">
      <c r="A43" s="23">
        <v>32</v>
      </c>
      <c r="B43" s="581">
        <v>31</v>
      </c>
      <c r="C43" s="566"/>
      <c r="D43" s="519"/>
      <c r="E43" s="295"/>
      <c r="F43" s="296"/>
      <c r="G43" s="297"/>
      <c r="H43" s="288"/>
      <c r="I43" s="280">
        <v>1</v>
      </c>
      <c r="J43" s="234" t="str">
        <f t="shared" si="3"/>
        <v/>
      </c>
      <c r="K43" s="6"/>
      <c r="L43" s="62">
        <v>1</v>
      </c>
      <c r="M43" s="62" t="str">
        <f t="shared" si="0"/>
        <v/>
      </c>
      <c r="N43" s="288"/>
      <c r="O43" s="280">
        <v>1</v>
      </c>
      <c r="P43" s="61" t="str">
        <f t="shared" si="1"/>
        <v/>
      </c>
      <c r="Q43" s="6"/>
      <c r="R43" s="62">
        <v>1</v>
      </c>
      <c r="S43" s="62" t="str">
        <f t="shared" ref="S43:S62" si="4">IF(R43=1, "", INDEX(Cups,R43))</f>
        <v/>
      </c>
      <c r="T43" s="298"/>
      <c r="U43" s="66"/>
      <c r="V43" s="66"/>
    </row>
    <row r="44" spans="1:22" ht="32.25" customHeight="1" x14ac:dyDescent="0.25">
      <c r="A44" s="23">
        <v>33</v>
      </c>
      <c r="B44" s="581">
        <v>32</v>
      </c>
      <c r="C44" s="566"/>
      <c r="D44" s="519"/>
      <c r="E44" s="295"/>
      <c r="F44" s="296"/>
      <c r="G44" s="297"/>
      <c r="H44" s="288"/>
      <c r="I44" s="280">
        <v>1</v>
      </c>
      <c r="J44" s="234" t="str">
        <f t="shared" si="3"/>
        <v/>
      </c>
      <c r="K44" s="6"/>
      <c r="L44" s="62">
        <v>1</v>
      </c>
      <c r="M44" s="62" t="str">
        <f t="shared" ref="M44:M61" si="5">IF(L44=1,"",INDEX(Cups,L44))</f>
        <v/>
      </c>
      <c r="N44" s="288"/>
      <c r="O44" s="280">
        <v>1</v>
      </c>
      <c r="P44" s="61" t="str">
        <f t="shared" ref="P44:P62" si="6">IF(O44=1, "", INDEX(Cups,O44))</f>
        <v/>
      </c>
      <c r="Q44" s="6"/>
      <c r="R44" s="62">
        <v>1</v>
      </c>
      <c r="S44" s="62" t="str">
        <f t="shared" si="4"/>
        <v/>
      </c>
      <c r="T44" s="298"/>
      <c r="U44" s="66"/>
      <c r="V44" s="66"/>
    </row>
    <row r="45" spans="1:22" ht="32.25" customHeight="1" x14ac:dyDescent="0.25">
      <c r="A45" s="23">
        <v>34</v>
      </c>
      <c r="B45" s="581">
        <v>33</v>
      </c>
      <c r="C45" s="566"/>
      <c r="D45" s="519"/>
      <c r="E45" s="295"/>
      <c r="F45" s="296"/>
      <c r="G45" s="297"/>
      <c r="H45" s="288"/>
      <c r="I45" s="280">
        <v>1</v>
      </c>
      <c r="J45" s="234" t="str">
        <f t="shared" ref="J45:J62" si="7">IF(I45=1,"", INDEX(Cups,I45))</f>
        <v/>
      </c>
      <c r="K45" s="6"/>
      <c r="L45" s="62">
        <v>1</v>
      </c>
      <c r="M45" s="62" t="str">
        <f t="shared" si="5"/>
        <v/>
      </c>
      <c r="N45" s="288"/>
      <c r="O45" s="280">
        <v>1</v>
      </c>
      <c r="P45" s="61" t="str">
        <f t="shared" si="6"/>
        <v/>
      </c>
      <c r="Q45" s="6"/>
      <c r="R45" s="62">
        <v>1</v>
      </c>
      <c r="S45" s="62" t="str">
        <f t="shared" si="4"/>
        <v/>
      </c>
      <c r="T45" s="298"/>
      <c r="U45" s="66"/>
      <c r="V45" s="66"/>
    </row>
    <row r="46" spans="1:22" ht="32.25" customHeight="1" x14ac:dyDescent="0.25">
      <c r="A46" s="23">
        <v>35</v>
      </c>
      <c r="B46" s="581">
        <v>34</v>
      </c>
      <c r="C46" s="566"/>
      <c r="D46" s="519"/>
      <c r="E46" s="295"/>
      <c r="F46" s="296"/>
      <c r="G46" s="297"/>
      <c r="H46" s="288"/>
      <c r="I46" s="280">
        <v>1</v>
      </c>
      <c r="J46" s="234" t="str">
        <f t="shared" si="7"/>
        <v/>
      </c>
      <c r="K46" s="6"/>
      <c r="L46" s="62">
        <v>1</v>
      </c>
      <c r="M46" s="62" t="str">
        <f t="shared" si="5"/>
        <v/>
      </c>
      <c r="N46" s="288"/>
      <c r="O46" s="280">
        <v>1</v>
      </c>
      <c r="P46" s="61" t="str">
        <f t="shared" si="6"/>
        <v/>
      </c>
      <c r="Q46" s="6"/>
      <c r="R46" s="62">
        <v>1</v>
      </c>
      <c r="S46" s="62" t="str">
        <f t="shared" si="4"/>
        <v/>
      </c>
      <c r="T46" s="298"/>
      <c r="U46" s="66"/>
      <c r="V46" s="66"/>
    </row>
    <row r="47" spans="1:22" ht="32.25" customHeight="1" x14ac:dyDescent="0.25">
      <c r="A47" s="23">
        <v>36</v>
      </c>
      <c r="B47" s="581">
        <v>35</v>
      </c>
      <c r="C47" s="566"/>
      <c r="D47" s="519"/>
      <c r="E47" s="295"/>
      <c r="F47" s="296"/>
      <c r="G47" s="297"/>
      <c r="H47" s="288"/>
      <c r="I47" s="280">
        <v>1</v>
      </c>
      <c r="J47" s="234" t="str">
        <f t="shared" si="7"/>
        <v/>
      </c>
      <c r="K47" s="6"/>
      <c r="L47" s="62">
        <v>1</v>
      </c>
      <c r="M47" s="62" t="str">
        <f t="shared" si="5"/>
        <v/>
      </c>
      <c r="N47" s="288"/>
      <c r="O47" s="280">
        <v>1</v>
      </c>
      <c r="P47" s="61" t="str">
        <f t="shared" si="6"/>
        <v/>
      </c>
      <c r="Q47" s="6"/>
      <c r="R47" s="62">
        <v>1</v>
      </c>
      <c r="S47" s="62" t="str">
        <f t="shared" si="4"/>
        <v/>
      </c>
      <c r="T47" s="298"/>
      <c r="U47" s="66"/>
      <c r="V47" s="66"/>
    </row>
    <row r="48" spans="1:22" ht="32.25" customHeight="1" x14ac:dyDescent="0.25">
      <c r="A48" s="23">
        <v>37</v>
      </c>
      <c r="B48" s="581">
        <v>36</v>
      </c>
      <c r="C48" s="566"/>
      <c r="D48" s="519"/>
      <c r="E48" s="295"/>
      <c r="F48" s="296"/>
      <c r="G48" s="297"/>
      <c r="H48" s="288"/>
      <c r="I48" s="280">
        <v>1</v>
      </c>
      <c r="J48" s="234" t="str">
        <f t="shared" si="7"/>
        <v/>
      </c>
      <c r="K48" s="6"/>
      <c r="L48" s="62">
        <v>1</v>
      </c>
      <c r="M48" s="62" t="str">
        <f t="shared" si="5"/>
        <v/>
      </c>
      <c r="N48" s="288"/>
      <c r="O48" s="280">
        <v>1</v>
      </c>
      <c r="P48" s="61" t="str">
        <f t="shared" si="6"/>
        <v/>
      </c>
      <c r="Q48" s="6"/>
      <c r="R48" s="62">
        <v>1</v>
      </c>
      <c r="S48" s="62" t="str">
        <f t="shared" si="4"/>
        <v/>
      </c>
      <c r="T48" s="298"/>
      <c r="U48" s="66"/>
      <c r="V48" s="66"/>
    </row>
    <row r="49" spans="1:22" ht="32.25" customHeight="1" x14ac:dyDescent="0.25">
      <c r="A49" s="23">
        <v>38</v>
      </c>
      <c r="B49" s="581">
        <v>37</v>
      </c>
      <c r="C49" s="566"/>
      <c r="D49" s="519"/>
      <c r="E49" s="295"/>
      <c r="F49" s="296"/>
      <c r="G49" s="297"/>
      <c r="H49" s="288"/>
      <c r="I49" s="280">
        <v>1</v>
      </c>
      <c r="J49" s="234" t="str">
        <f t="shared" si="7"/>
        <v/>
      </c>
      <c r="K49" s="6"/>
      <c r="L49" s="62">
        <v>1</v>
      </c>
      <c r="M49" s="62" t="str">
        <f t="shared" si="5"/>
        <v/>
      </c>
      <c r="N49" s="288"/>
      <c r="O49" s="280">
        <v>1</v>
      </c>
      <c r="P49" s="61" t="str">
        <f t="shared" si="6"/>
        <v/>
      </c>
      <c r="Q49" s="6"/>
      <c r="R49" s="62">
        <v>1</v>
      </c>
      <c r="S49" s="62" t="str">
        <f t="shared" si="4"/>
        <v/>
      </c>
      <c r="T49" s="298"/>
      <c r="U49" s="66"/>
      <c r="V49" s="66"/>
    </row>
    <row r="50" spans="1:22" ht="32.25" customHeight="1" x14ac:dyDescent="0.25">
      <c r="A50" s="23">
        <v>39</v>
      </c>
      <c r="B50" s="581">
        <v>38</v>
      </c>
      <c r="C50" s="566"/>
      <c r="D50" s="519"/>
      <c r="E50" s="295"/>
      <c r="F50" s="296"/>
      <c r="G50" s="297"/>
      <c r="H50" s="288"/>
      <c r="I50" s="280">
        <v>1</v>
      </c>
      <c r="J50" s="234" t="str">
        <f t="shared" si="7"/>
        <v/>
      </c>
      <c r="K50" s="6"/>
      <c r="L50" s="62">
        <v>1</v>
      </c>
      <c r="M50" s="62" t="str">
        <f t="shared" si="5"/>
        <v/>
      </c>
      <c r="N50" s="288"/>
      <c r="O50" s="280">
        <v>1</v>
      </c>
      <c r="P50" s="61" t="str">
        <f t="shared" si="6"/>
        <v/>
      </c>
      <c r="Q50" s="6"/>
      <c r="R50" s="62">
        <v>1</v>
      </c>
      <c r="S50" s="62" t="str">
        <f t="shared" si="4"/>
        <v/>
      </c>
      <c r="T50" s="298"/>
      <c r="U50" s="66"/>
      <c r="V50" s="66"/>
    </row>
    <row r="51" spans="1:22" ht="32.25" customHeight="1" x14ac:dyDescent="0.25">
      <c r="A51" s="23">
        <v>40</v>
      </c>
      <c r="B51" s="581">
        <v>39</v>
      </c>
      <c r="C51" s="566"/>
      <c r="D51" s="519"/>
      <c r="E51" s="295"/>
      <c r="F51" s="296"/>
      <c r="G51" s="297"/>
      <c r="H51" s="288"/>
      <c r="I51" s="280">
        <v>1</v>
      </c>
      <c r="J51" s="234" t="str">
        <f t="shared" si="7"/>
        <v/>
      </c>
      <c r="K51" s="6"/>
      <c r="L51" s="62">
        <v>1</v>
      </c>
      <c r="M51" s="62" t="str">
        <f t="shared" si="5"/>
        <v/>
      </c>
      <c r="N51" s="288"/>
      <c r="O51" s="280">
        <v>1</v>
      </c>
      <c r="P51" s="61" t="str">
        <f t="shared" si="6"/>
        <v/>
      </c>
      <c r="Q51" s="6"/>
      <c r="R51" s="62">
        <v>1</v>
      </c>
      <c r="S51" s="62" t="str">
        <f t="shared" si="4"/>
        <v/>
      </c>
      <c r="T51" s="298"/>
      <c r="U51" s="66"/>
      <c r="V51" s="66"/>
    </row>
    <row r="52" spans="1:22" ht="32.25" customHeight="1" x14ac:dyDescent="0.25">
      <c r="A52" s="23">
        <v>41</v>
      </c>
      <c r="B52" s="581">
        <v>40</v>
      </c>
      <c r="C52" s="566"/>
      <c r="D52" s="519"/>
      <c r="E52" s="295"/>
      <c r="F52" s="296"/>
      <c r="G52" s="297"/>
      <c r="H52" s="288"/>
      <c r="I52" s="280">
        <v>1</v>
      </c>
      <c r="J52" s="234" t="str">
        <f t="shared" si="7"/>
        <v/>
      </c>
      <c r="K52" s="6"/>
      <c r="L52" s="62">
        <v>1</v>
      </c>
      <c r="M52" s="62" t="str">
        <f t="shared" si="5"/>
        <v/>
      </c>
      <c r="N52" s="288"/>
      <c r="O52" s="280">
        <v>1</v>
      </c>
      <c r="P52" s="61" t="str">
        <f t="shared" si="6"/>
        <v/>
      </c>
      <c r="Q52" s="6"/>
      <c r="R52" s="62">
        <v>1</v>
      </c>
      <c r="S52" s="62" t="str">
        <f t="shared" si="4"/>
        <v/>
      </c>
      <c r="T52" s="298"/>
      <c r="U52" s="66"/>
      <c r="V52" s="66"/>
    </row>
    <row r="53" spans="1:22" ht="32.25" customHeight="1" x14ac:dyDescent="0.25">
      <c r="A53" s="23">
        <v>42</v>
      </c>
      <c r="B53" s="581">
        <v>41</v>
      </c>
      <c r="C53" s="566"/>
      <c r="D53" s="519"/>
      <c r="E53" s="295"/>
      <c r="F53" s="296"/>
      <c r="G53" s="297"/>
      <c r="H53" s="288"/>
      <c r="I53" s="280">
        <v>1</v>
      </c>
      <c r="J53" s="234" t="str">
        <f t="shared" si="7"/>
        <v/>
      </c>
      <c r="K53" s="6"/>
      <c r="L53" s="62">
        <v>1</v>
      </c>
      <c r="M53" s="62" t="str">
        <f t="shared" si="5"/>
        <v/>
      </c>
      <c r="N53" s="288"/>
      <c r="O53" s="280">
        <v>1</v>
      </c>
      <c r="P53" s="61" t="str">
        <f t="shared" si="6"/>
        <v/>
      </c>
      <c r="Q53" s="6"/>
      <c r="R53" s="62">
        <v>1</v>
      </c>
      <c r="S53" s="62" t="str">
        <f t="shared" si="4"/>
        <v/>
      </c>
      <c r="T53" s="298"/>
      <c r="U53" s="66"/>
      <c r="V53" s="66"/>
    </row>
    <row r="54" spans="1:22" ht="32.25" customHeight="1" x14ac:dyDescent="0.25">
      <c r="A54" s="23">
        <v>43</v>
      </c>
      <c r="B54" s="581">
        <v>42</v>
      </c>
      <c r="C54" s="566"/>
      <c r="D54" s="519"/>
      <c r="E54" s="295"/>
      <c r="F54" s="296"/>
      <c r="G54" s="297"/>
      <c r="H54" s="288"/>
      <c r="I54" s="280">
        <v>1</v>
      </c>
      <c r="J54" s="234" t="str">
        <f t="shared" si="7"/>
        <v/>
      </c>
      <c r="K54" s="6"/>
      <c r="L54" s="62">
        <v>1</v>
      </c>
      <c r="M54" s="62" t="str">
        <f t="shared" si="5"/>
        <v/>
      </c>
      <c r="N54" s="288"/>
      <c r="O54" s="280">
        <v>1</v>
      </c>
      <c r="P54" s="61" t="str">
        <f t="shared" si="6"/>
        <v/>
      </c>
      <c r="Q54" s="6"/>
      <c r="R54" s="62">
        <v>1</v>
      </c>
      <c r="S54" s="62" t="str">
        <f t="shared" si="4"/>
        <v/>
      </c>
      <c r="T54" s="298"/>
      <c r="U54" s="66"/>
      <c r="V54" s="66"/>
    </row>
    <row r="55" spans="1:22" ht="32.25" customHeight="1" x14ac:dyDescent="0.25">
      <c r="A55" s="23">
        <v>44</v>
      </c>
      <c r="B55" s="581">
        <v>43</v>
      </c>
      <c r="C55" s="566"/>
      <c r="D55" s="519"/>
      <c r="E55" s="295"/>
      <c r="F55" s="296"/>
      <c r="G55" s="297"/>
      <c r="H55" s="288"/>
      <c r="I55" s="280">
        <v>1</v>
      </c>
      <c r="J55" s="234" t="str">
        <f t="shared" si="7"/>
        <v/>
      </c>
      <c r="K55" s="6"/>
      <c r="L55" s="62">
        <v>1</v>
      </c>
      <c r="M55" s="62" t="str">
        <f t="shared" si="5"/>
        <v/>
      </c>
      <c r="N55" s="288"/>
      <c r="O55" s="280">
        <v>1</v>
      </c>
      <c r="P55" s="61" t="str">
        <f t="shared" si="6"/>
        <v/>
      </c>
      <c r="Q55" s="6"/>
      <c r="R55" s="62">
        <v>1</v>
      </c>
      <c r="S55" s="62" t="str">
        <f t="shared" si="4"/>
        <v/>
      </c>
      <c r="T55" s="298"/>
      <c r="U55" s="66"/>
      <c r="V55" s="66"/>
    </row>
    <row r="56" spans="1:22" ht="32.25" customHeight="1" x14ac:dyDescent="0.25">
      <c r="A56" s="23">
        <v>45</v>
      </c>
      <c r="B56" s="581">
        <v>44</v>
      </c>
      <c r="C56" s="566"/>
      <c r="D56" s="519"/>
      <c r="E56" s="295"/>
      <c r="F56" s="296"/>
      <c r="G56" s="297"/>
      <c r="H56" s="288"/>
      <c r="I56" s="280">
        <v>1</v>
      </c>
      <c r="J56" s="234" t="str">
        <f t="shared" si="7"/>
        <v/>
      </c>
      <c r="K56" s="6"/>
      <c r="L56" s="62">
        <v>1</v>
      </c>
      <c r="M56" s="62" t="str">
        <f t="shared" si="5"/>
        <v/>
      </c>
      <c r="N56" s="288"/>
      <c r="O56" s="280">
        <v>1</v>
      </c>
      <c r="P56" s="61" t="str">
        <f t="shared" si="6"/>
        <v/>
      </c>
      <c r="Q56" s="6"/>
      <c r="R56" s="62">
        <v>1</v>
      </c>
      <c r="S56" s="62" t="str">
        <f t="shared" si="4"/>
        <v/>
      </c>
      <c r="T56" s="298"/>
      <c r="U56" s="66"/>
      <c r="V56" s="66"/>
    </row>
    <row r="57" spans="1:22" ht="32.25" customHeight="1" x14ac:dyDescent="0.25">
      <c r="A57" s="23">
        <v>46</v>
      </c>
      <c r="B57" s="581">
        <v>45</v>
      </c>
      <c r="C57" s="566"/>
      <c r="D57" s="519"/>
      <c r="E57" s="295"/>
      <c r="F57" s="296"/>
      <c r="G57" s="297"/>
      <c r="H57" s="288"/>
      <c r="I57" s="280">
        <v>1</v>
      </c>
      <c r="J57" s="234" t="str">
        <f t="shared" si="7"/>
        <v/>
      </c>
      <c r="K57" s="6"/>
      <c r="L57" s="62">
        <v>1</v>
      </c>
      <c r="M57" s="62" t="str">
        <f t="shared" si="5"/>
        <v/>
      </c>
      <c r="N57" s="288"/>
      <c r="O57" s="280">
        <v>1</v>
      </c>
      <c r="P57" s="61" t="str">
        <f t="shared" si="6"/>
        <v/>
      </c>
      <c r="Q57" s="6"/>
      <c r="R57" s="62">
        <v>1</v>
      </c>
      <c r="S57" s="62" t="str">
        <f t="shared" si="4"/>
        <v/>
      </c>
      <c r="T57" s="298"/>
      <c r="U57" s="66"/>
      <c r="V57" s="66"/>
    </row>
    <row r="58" spans="1:22" ht="32.25" customHeight="1" x14ac:dyDescent="0.25">
      <c r="A58" s="23">
        <v>47</v>
      </c>
      <c r="B58" s="581">
        <v>46</v>
      </c>
      <c r="C58" s="566"/>
      <c r="D58" s="519"/>
      <c r="E58" s="295"/>
      <c r="F58" s="296"/>
      <c r="G58" s="297"/>
      <c r="H58" s="288"/>
      <c r="I58" s="280">
        <v>1</v>
      </c>
      <c r="J58" s="234" t="str">
        <f t="shared" si="7"/>
        <v/>
      </c>
      <c r="K58" s="6"/>
      <c r="L58" s="62">
        <v>1</v>
      </c>
      <c r="M58" s="62" t="str">
        <f t="shared" si="5"/>
        <v/>
      </c>
      <c r="N58" s="288"/>
      <c r="O58" s="280">
        <v>1</v>
      </c>
      <c r="P58" s="61" t="str">
        <f t="shared" si="6"/>
        <v/>
      </c>
      <c r="Q58" s="6"/>
      <c r="R58" s="62">
        <v>1</v>
      </c>
      <c r="S58" s="62" t="str">
        <f t="shared" si="4"/>
        <v/>
      </c>
      <c r="T58" s="298"/>
      <c r="U58" s="66"/>
      <c r="V58" s="66"/>
    </row>
    <row r="59" spans="1:22" ht="32.25" customHeight="1" x14ac:dyDescent="0.25">
      <c r="A59" s="23">
        <v>48</v>
      </c>
      <c r="B59" s="581">
        <v>47</v>
      </c>
      <c r="C59" s="566"/>
      <c r="D59" s="519"/>
      <c r="E59" s="295"/>
      <c r="F59" s="296"/>
      <c r="G59" s="297"/>
      <c r="H59" s="288"/>
      <c r="I59" s="280">
        <v>1</v>
      </c>
      <c r="J59" s="234" t="str">
        <f t="shared" si="7"/>
        <v/>
      </c>
      <c r="K59" s="6"/>
      <c r="L59" s="62">
        <v>1</v>
      </c>
      <c r="M59" s="62" t="str">
        <f t="shared" si="5"/>
        <v/>
      </c>
      <c r="N59" s="288"/>
      <c r="O59" s="280">
        <v>1</v>
      </c>
      <c r="P59" s="61" t="str">
        <f t="shared" si="6"/>
        <v/>
      </c>
      <c r="Q59" s="6"/>
      <c r="R59" s="62">
        <v>1</v>
      </c>
      <c r="S59" s="62" t="str">
        <f t="shared" si="4"/>
        <v/>
      </c>
      <c r="T59" s="298"/>
      <c r="U59" s="66"/>
      <c r="V59" s="66"/>
    </row>
    <row r="60" spans="1:22" ht="32.25" customHeight="1" x14ac:dyDescent="0.25">
      <c r="A60" s="23">
        <v>49</v>
      </c>
      <c r="B60" s="581">
        <v>48</v>
      </c>
      <c r="C60" s="566"/>
      <c r="D60" s="519"/>
      <c r="E60" s="295"/>
      <c r="F60" s="296"/>
      <c r="G60" s="297"/>
      <c r="H60" s="288"/>
      <c r="I60" s="280">
        <v>1</v>
      </c>
      <c r="J60" s="234" t="str">
        <f t="shared" si="7"/>
        <v/>
      </c>
      <c r="K60" s="6"/>
      <c r="L60" s="62">
        <v>1</v>
      </c>
      <c r="M60" s="62" t="str">
        <f t="shared" si="5"/>
        <v/>
      </c>
      <c r="N60" s="288"/>
      <c r="O60" s="280">
        <v>1</v>
      </c>
      <c r="P60" s="61" t="str">
        <f t="shared" si="6"/>
        <v/>
      </c>
      <c r="Q60" s="6"/>
      <c r="R60" s="62">
        <v>1</v>
      </c>
      <c r="S60" s="62" t="str">
        <f t="shared" si="4"/>
        <v/>
      </c>
      <c r="T60" s="298"/>
      <c r="U60" s="66"/>
      <c r="V60" s="66"/>
    </row>
    <row r="61" spans="1:22" ht="32.25" customHeight="1" x14ac:dyDescent="0.25">
      <c r="A61" s="23">
        <v>50</v>
      </c>
      <c r="B61" s="582">
        <v>49</v>
      </c>
      <c r="C61" s="567"/>
      <c r="D61" s="520"/>
      <c r="E61" s="384"/>
      <c r="F61" s="385"/>
      <c r="G61" s="386"/>
      <c r="H61" s="387"/>
      <c r="I61" s="388">
        <v>1</v>
      </c>
      <c r="J61" s="389" t="str">
        <f t="shared" si="7"/>
        <v/>
      </c>
      <c r="K61" s="390"/>
      <c r="L61" s="391">
        <v>1</v>
      </c>
      <c r="M61" s="391" t="str">
        <f t="shared" si="5"/>
        <v/>
      </c>
      <c r="N61" s="387"/>
      <c r="O61" s="388">
        <v>1</v>
      </c>
      <c r="P61" s="389" t="str">
        <f t="shared" si="6"/>
        <v/>
      </c>
      <c r="Q61" s="390"/>
      <c r="R61" s="391">
        <v>1</v>
      </c>
      <c r="S61" s="391" t="str">
        <f t="shared" si="4"/>
        <v/>
      </c>
      <c r="T61" s="392"/>
      <c r="U61" s="66"/>
      <c r="V61" s="66"/>
    </row>
    <row r="62" spans="1:22" ht="30.75" customHeight="1" thickBot="1" x14ac:dyDescent="0.3">
      <c r="B62" s="583">
        <v>50</v>
      </c>
      <c r="C62" s="568"/>
      <c r="D62" s="521"/>
      <c r="E62" s="299"/>
      <c r="F62" s="300"/>
      <c r="G62" s="301"/>
      <c r="H62" s="289"/>
      <c r="I62" s="290">
        <v>1</v>
      </c>
      <c r="J62" s="291" t="str">
        <f t="shared" si="7"/>
        <v/>
      </c>
      <c r="K62" s="8"/>
      <c r="L62" s="63">
        <v>1</v>
      </c>
      <c r="M62" s="63" t="str">
        <f>IF(L62=1,"",INDEX(Cups,L62))</f>
        <v/>
      </c>
      <c r="N62" s="289"/>
      <c r="O62" s="290">
        <v>1</v>
      </c>
      <c r="P62" s="291" t="str">
        <f t="shared" si="6"/>
        <v/>
      </c>
      <c r="Q62" s="8"/>
      <c r="R62" s="63">
        <v>1</v>
      </c>
      <c r="S62" s="63" t="str">
        <f t="shared" si="4"/>
        <v/>
      </c>
      <c r="T62" s="302"/>
    </row>
  </sheetData>
  <sheetProtection algorithmName="SHA-512" hashValue="S7rSj8L4i5HhHs2zWW6BYEqYx3LEqdml5OodcI3/ifY+xXBVwQGxVph8WYAM+4axPvokkakRgRCy0N5ZcQeF6A==" saltValue="NGnUV1/kwVuYqTtmMKDpzA==" spinCount="100000" sheet="1" formatCells="0" formatColumns="0" formatRows="0" selectLockedCells="1"/>
  <mergeCells count="31">
    <mergeCell ref="A1:T1"/>
    <mergeCell ref="H6:T6"/>
    <mergeCell ref="K9:K10"/>
    <mergeCell ref="H8:K8"/>
    <mergeCell ref="B8:C10"/>
    <mergeCell ref="D9:D10"/>
    <mergeCell ref="B7:C7"/>
    <mergeCell ref="E8:G8"/>
    <mergeCell ref="B2:F2"/>
    <mergeCell ref="G3:T3"/>
    <mergeCell ref="C6:E6"/>
    <mergeCell ref="G2:T2"/>
    <mergeCell ref="Q9:Q10"/>
    <mergeCell ref="F9:F10"/>
    <mergeCell ref="B3:F3"/>
    <mergeCell ref="E9:E10"/>
    <mergeCell ref="Z17:Z18"/>
    <mergeCell ref="W4:Z4"/>
    <mergeCell ref="N9:N10"/>
    <mergeCell ref="T9:T10"/>
    <mergeCell ref="F6:G6"/>
    <mergeCell ref="G9:G10"/>
    <mergeCell ref="Z11:Z13"/>
    <mergeCell ref="W17:W18"/>
    <mergeCell ref="W15:W16"/>
    <mergeCell ref="B4:T4"/>
    <mergeCell ref="W6:W13"/>
    <mergeCell ref="Z15:Z16"/>
    <mergeCell ref="N8:Q8"/>
    <mergeCell ref="W14:Z14"/>
    <mergeCell ref="H9:H10"/>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1095375</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1095375</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1095375</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1095375</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1095375</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1095375</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1095375</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1095375</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1095375</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1095375</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1095375</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1095375</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1095375</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1095375</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1095375</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1095375</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1095375</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1095375</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1095375</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1095375</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1095375</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1095375</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1095375</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1095375</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1095375</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1095375</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1095375</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1095375</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1095375</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1095375</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1095375</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1095375</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1095375</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1095375</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1095375</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1095375</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1095375</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1095375</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1095375</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1095375</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1095375</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1095375</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1095375</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1095375</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1095375</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1095375</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1095375</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1095375</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1095375</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1095375</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9525</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1076325</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1095375</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5" x14ac:dyDescent="0.25"/>
  <cols>
    <col min="1" max="1" width="74.42578125" customWidth="1"/>
    <col min="2" max="2" width="62.42578125" customWidth="1"/>
    <col min="3" max="3" width="47.5703125" customWidth="1"/>
    <col min="4" max="4" width="62.5703125" customWidth="1"/>
    <col min="5" max="5" width="75.42578125" customWidth="1"/>
  </cols>
  <sheetData>
    <row r="1" spans="1:5" ht="41.25" customHeight="1" thickBot="1" x14ac:dyDescent="0.3">
      <c r="A1" s="740" t="s">
        <v>155</v>
      </c>
      <c r="B1" s="741"/>
      <c r="C1" s="741"/>
      <c r="D1" s="741"/>
      <c r="E1" s="742"/>
    </row>
    <row r="2" spans="1:5" ht="51.75" customHeight="1" thickBot="1" x14ac:dyDescent="0.3">
      <c r="A2" s="743" t="s">
        <v>156</v>
      </c>
      <c r="B2" s="743"/>
      <c r="C2" s="743"/>
      <c r="D2" s="743"/>
      <c r="E2" s="743"/>
    </row>
    <row r="3" spans="1:5" ht="80.25" customHeight="1" x14ac:dyDescent="0.25">
      <c r="A3" s="54" t="s">
        <v>157</v>
      </c>
      <c r="B3" s="55" t="s">
        <v>158</v>
      </c>
      <c r="C3" s="56" t="s">
        <v>159</v>
      </c>
      <c r="D3" s="57" t="s">
        <v>160</v>
      </c>
      <c r="E3" s="58" t="s">
        <v>161</v>
      </c>
    </row>
    <row r="4" spans="1:5" ht="7.5" hidden="1" customHeight="1" x14ac:dyDescent="0.25">
      <c r="A4" s="49"/>
      <c r="B4" s="50"/>
      <c r="C4" s="51"/>
      <c r="D4" s="52"/>
      <c r="E4" s="53"/>
    </row>
    <row r="5" spans="1:5" ht="21.75" customHeight="1" x14ac:dyDescent="0.25">
      <c r="A5" s="43" t="s">
        <v>162</v>
      </c>
      <c r="B5" s="44" t="s">
        <v>163</v>
      </c>
      <c r="C5" s="25" t="s">
        <v>164</v>
      </c>
      <c r="D5" s="73" t="s">
        <v>165</v>
      </c>
      <c r="E5" s="45" t="s">
        <v>166</v>
      </c>
    </row>
    <row r="6" spans="1:5" ht="21.75" customHeight="1" x14ac:dyDescent="0.25">
      <c r="A6" s="43" t="s">
        <v>167</v>
      </c>
      <c r="B6" s="44" t="s">
        <v>168</v>
      </c>
      <c r="C6" s="25" t="s">
        <v>169</v>
      </c>
      <c r="D6" s="73" t="s">
        <v>170</v>
      </c>
      <c r="E6" s="45" t="s">
        <v>171</v>
      </c>
    </row>
    <row r="7" spans="1:5" ht="21.75" customHeight="1" x14ac:dyDescent="0.25">
      <c r="A7" s="43" t="s">
        <v>172</v>
      </c>
      <c r="B7" s="44" t="s">
        <v>173</v>
      </c>
      <c r="C7" s="25" t="s">
        <v>174</v>
      </c>
      <c r="D7" s="73" t="s">
        <v>175</v>
      </c>
      <c r="E7" s="45" t="s">
        <v>176</v>
      </c>
    </row>
    <row r="8" spans="1:5" ht="21.75" customHeight="1" x14ac:dyDescent="0.25">
      <c r="A8" s="43" t="s">
        <v>177</v>
      </c>
      <c r="B8" s="44" t="s">
        <v>178</v>
      </c>
      <c r="C8" s="25" t="s">
        <v>179</v>
      </c>
      <c r="D8" s="73" t="s">
        <v>180</v>
      </c>
      <c r="E8" s="45" t="s">
        <v>181</v>
      </c>
    </row>
    <row r="9" spans="1:5" ht="21.75" customHeight="1" x14ac:dyDescent="0.25">
      <c r="A9" s="67" t="s">
        <v>182</v>
      </c>
      <c r="B9" s="44" t="s">
        <v>183</v>
      </c>
      <c r="C9" s="71" t="s">
        <v>184</v>
      </c>
      <c r="D9" s="73" t="s">
        <v>185</v>
      </c>
      <c r="E9" s="45" t="s">
        <v>186</v>
      </c>
    </row>
    <row r="10" spans="1:5" ht="21.75" customHeight="1" x14ac:dyDescent="0.25">
      <c r="A10" s="67" t="s">
        <v>187</v>
      </c>
      <c r="B10" s="69" t="s">
        <v>188</v>
      </c>
      <c r="C10" s="71" t="s">
        <v>189</v>
      </c>
      <c r="D10" s="73" t="s">
        <v>190</v>
      </c>
      <c r="E10" s="45" t="s">
        <v>191</v>
      </c>
    </row>
    <row r="11" spans="1:5" ht="21.75" customHeight="1" x14ac:dyDescent="0.25">
      <c r="A11" s="67" t="s">
        <v>192</v>
      </c>
      <c r="B11" s="69" t="s">
        <v>193</v>
      </c>
      <c r="C11" s="71" t="s">
        <v>194</v>
      </c>
      <c r="D11" s="73" t="s">
        <v>195</v>
      </c>
      <c r="E11" s="75" t="s">
        <v>196</v>
      </c>
    </row>
    <row r="12" spans="1:5" ht="21.75" customHeight="1" x14ac:dyDescent="0.25">
      <c r="A12" s="67" t="s">
        <v>197</v>
      </c>
      <c r="B12" s="69" t="s">
        <v>198</v>
      </c>
      <c r="C12" s="71" t="s">
        <v>199</v>
      </c>
      <c r="D12" s="73" t="s">
        <v>200</v>
      </c>
      <c r="E12" s="75" t="s">
        <v>201</v>
      </c>
    </row>
    <row r="13" spans="1:5" ht="21.75" customHeight="1" x14ac:dyDescent="0.25">
      <c r="A13" s="67" t="s">
        <v>202</v>
      </c>
      <c r="B13" s="69" t="s">
        <v>203</v>
      </c>
      <c r="C13" s="71" t="s">
        <v>204</v>
      </c>
      <c r="D13" s="73" t="s">
        <v>205</v>
      </c>
      <c r="E13" s="75" t="s">
        <v>206</v>
      </c>
    </row>
    <row r="14" spans="1:5" ht="21.75" customHeight="1" x14ac:dyDescent="0.25">
      <c r="A14" s="67" t="s">
        <v>207</v>
      </c>
      <c r="B14" s="69" t="s">
        <v>208</v>
      </c>
      <c r="C14" s="71" t="s">
        <v>209</v>
      </c>
      <c r="D14" s="73" t="s">
        <v>210</v>
      </c>
      <c r="E14" s="75" t="s">
        <v>211</v>
      </c>
    </row>
    <row r="15" spans="1:5" ht="21.75" customHeight="1" x14ac:dyDescent="0.25">
      <c r="A15" s="67" t="s">
        <v>212</v>
      </c>
      <c r="B15" s="69" t="s">
        <v>213</v>
      </c>
      <c r="C15" s="71" t="s">
        <v>214</v>
      </c>
      <c r="D15" s="73"/>
      <c r="E15" s="75" t="s">
        <v>215</v>
      </c>
    </row>
    <row r="16" spans="1:5" ht="21.75" customHeight="1" x14ac:dyDescent="0.25">
      <c r="A16" s="67" t="s">
        <v>216</v>
      </c>
      <c r="B16" s="69" t="s">
        <v>217</v>
      </c>
      <c r="C16" s="71"/>
      <c r="D16" s="73"/>
      <c r="E16" s="75" t="s">
        <v>218</v>
      </c>
    </row>
    <row r="17" spans="1:5" ht="21.75" customHeight="1" x14ac:dyDescent="0.25">
      <c r="A17" s="67" t="s">
        <v>219</v>
      </c>
      <c r="B17" s="69"/>
      <c r="C17" s="71"/>
      <c r="D17" s="73"/>
      <c r="E17" s="75" t="s">
        <v>220</v>
      </c>
    </row>
    <row r="18" spans="1:5" ht="21.75" customHeight="1" x14ac:dyDescent="0.25">
      <c r="A18" s="67" t="s">
        <v>221</v>
      </c>
      <c r="B18" s="69"/>
      <c r="C18" s="71"/>
      <c r="D18" s="73"/>
      <c r="E18" s="75" t="s">
        <v>222</v>
      </c>
    </row>
    <row r="19" spans="1:5" ht="21.75" customHeight="1" x14ac:dyDescent="0.25">
      <c r="A19" s="67" t="s">
        <v>223</v>
      </c>
      <c r="B19" s="69"/>
      <c r="C19" s="71"/>
      <c r="D19" s="73"/>
      <c r="E19" s="75" t="s">
        <v>224</v>
      </c>
    </row>
    <row r="20" spans="1:5" ht="21.75" customHeight="1" x14ac:dyDescent="0.25">
      <c r="A20" s="67" t="s">
        <v>225</v>
      </c>
      <c r="B20" s="69"/>
      <c r="C20" s="71"/>
      <c r="D20" s="73"/>
      <c r="E20" s="75" t="s">
        <v>226</v>
      </c>
    </row>
    <row r="21" spans="1:5" ht="21.75" customHeight="1" x14ac:dyDescent="0.25">
      <c r="A21" s="67"/>
      <c r="B21" s="69"/>
      <c r="C21" s="71"/>
      <c r="D21" s="73"/>
      <c r="E21" s="75" t="s">
        <v>227</v>
      </c>
    </row>
    <row r="22" spans="1:5" ht="21.75" customHeight="1" x14ac:dyDescent="0.25">
      <c r="A22" s="67"/>
      <c r="B22" s="69"/>
      <c r="C22" s="71"/>
      <c r="D22" s="73"/>
      <c r="E22" s="75" t="s">
        <v>228</v>
      </c>
    </row>
    <row r="23" spans="1:5" ht="21.75" customHeight="1" x14ac:dyDescent="0.25">
      <c r="A23" s="67"/>
      <c r="B23" s="69"/>
      <c r="C23" s="71"/>
      <c r="D23" s="73"/>
      <c r="E23" s="75" t="s">
        <v>229</v>
      </c>
    </row>
    <row r="24" spans="1:5" ht="21.75" customHeight="1" x14ac:dyDescent="0.25">
      <c r="A24" s="67"/>
      <c r="B24" s="69"/>
      <c r="C24" s="71"/>
      <c r="D24" s="73"/>
      <c r="E24" s="75" t="s">
        <v>230</v>
      </c>
    </row>
    <row r="25" spans="1:5" ht="21.75" customHeight="1" x14ac:dyDescent="0.25">
      <c r="A25" s="67"/>
      <c r="B25" s="69"/>
      <c r="C25" s="71"/>
      <c r="D25" s="73"/>
      <c r="E25" s="75" t="s">
        <v>231</v>
      </c>
    </row>
    <row r="26" spans="1:5" ht="21.75" customHeight="1" x14ac:dyDescent="0.25">
      <c r="A26" s="67"/>
      <c r="B26" s="69"/>
      <c r="C26" s="71"/>
      <c r="D26" s="73"/>
      <c r="E26" s="75" t="s">
        <v>232</v>
      </c>
    </row>
    <row r="27" spans="1:5" ht="21.75" customHeight="1" x14ac:dyDescent="0.25">
      <c r="A27" s="67"/>
      <c r="B27" s="69"/>
      <c r="C27" s="71"/>
      <c r="D27" s="73"/>
      <c r="E27" s="75" t="s">
        <v>233</v>
      </c>
    </row>
    <row r="28" spans="1:5" ht="21.75" customHeight="1" x14ac:dyDescent="0.25">
      <c r="A28" s="67"/>
      <c r="B28" s="69"/>
      <c r="C28" s="71"/>
      <c r="D28" s="73"/>
      <c r="E28" s="75" t="s">
        <v>234</v>
      </c>
    </row>
    <row r="29" spans="1:5" ht="21.75" customHeight="1" x14ac:dyDescent="0.25">
      <c r="A29" s="67"/>
      <c r="B29" s="69"/>
      <c r="C29" s="71"/>
      <c r="D29" s="73"/>
      <c r="E29" s="75" t="s">
        <v>235</v>
      </c>
    </row>
    <row r="30" spans="1:5" ht="21.75" customHeight="1" x14ac:dyDescent="0.25">
      <c r="A30" s="67"/>
      <c r="B30" s="69"/>
      <c r="C30" s="71"/>
      <c r="D30" s="73"/>
      <c r="E30" s="75" t="s">
        <v>236</v>
      </c>
    </row>
    <row r="31" spans="1:5" ht="21.75" customHeight="1" x14ac:dyDescent="0.25">
      <c r="A31" s="67"/>
      <c r="B31" s="69"/>
      <c r="C31" s="71"/>
      <c r="D31" s="73"/>
      <c r="E31" s="75" t="s">
        <v>237</v>
      </c>
    </row>
    <row r="32" spans="1:5" ht="21.75" customHeight="1" x14ac:dyDescent="0.25">
      <c r="A32" s="67"/>
      <c r="B32" s="69"/>
      <c r="C32" s="71"/>
      <c r="D32" s="73"/>
      <c r="E32" s="75" t="s">
        <v>238</v>
      </c>
    </row>
    <row r="33" spans="1:5" ht="21.75" customHeight="1" x14ac:dyDescent="0.25">
      <c r="A33" s="67"/>
      <c r="B33" s="69"/>
      <c r="C33" s="71"/>
      <c r="D33" s="73"/>
      <c r="E33" s="75" t="s">
        <v>239</v>
      </c>
    </row>
    <row r="34" spans="1:5" ht="21.75" customHeight="1" x14ac:dyDescent="0.25">
      <c r="A34" s="67"/>
      <c r="B34" s="69"/>
      <c r="C34" s="71"/>
      <c r="D34" s="73"/>
      <c r="E34" s="75" t="s">
        <v>240</v>
      </c>
    </row>
    <row r="35" spans="1:5" ht="21.75" customHeight="1" x14ac:dyDescent="0.25">
      <c r="A35" s="67"/>
      <c r="B35" s="69"/>
      <c r="C35" s="71"/>
      <c r="D35" s="73"/>
      <c r="E35" s="75" t="s">
        <v>241</v>
      </c>
    </row>
    <row r="36" spans="1:5" ht="21.75" customHeight="1" x14ac:dyDescent="0.25">
      <c r="A36" s="67"/>
      <c r="B36" s="69"/>
      <c r="C36" s="71"/>
      <c r="D36" s="73"/>
      <c r="E36" s="75" t="s">
        <v>242</v>
      </c>
    </row>
    <row r="37" spans="1:5" ht="21.75" customHeight="1" x14ac:dyDescent="0.25">
      <c r="A37" s="67"/>
      <c r="B37" s="69"/>
      <c r="C37" s="71"/>
      <c r="D37" s="73"/>
      <c r="E37" s="75" t="s">
        <v>243</v>
      </c>
    </row>
    <row r="38" spans="1:5" ht="21.75" customHeight="1" x14ac:dyDescent="0.25">
      <c r="A38" s="67"/>
      <c r="B38" s="69"/>
      <c r="C38" s="71"/>
      <c r="D38" s="73"/>
      <c r="E38" s="75" t="s">
        <v>244</v>
      </c>
    </row>
    <row r="39" spans="1:5" ht="21.75" customHeight="1" x14ac:dyDescent="0.25">
      <c r="A39" s="67"/>
      <c r="B39" s="69"/>
      <c r="C39" s="71"/>
      <c r="D39" s="73"/>
      <c r="E39" s="75" t="s">
        <v>245</v>
      </c>
    </row>
    <row r="40" spans="1:5" ht="21.75" customHeight="1" x14ac:dyDescent="0.25">
      <c r="A40" s="67"/>
      <c r="B40" s="69"/>
      <c r="C40" s="71"/>
      <c r="D40" s="73"/>
      <c r="E40" s="75"/>
    </row>
    <row r="41" spans="1:5" ht="21.75" customHeight="1" x14ac:dyDescent="0.25">
      <c r="A41" s="67"/>
      <c r="B41" s="69"/>
      <c r="C41" s="71"/>
      <c r="D41" s="73"/>
      <c r="E41" s="75"/>
    </row>
    <row r="42" spans="1:5" ht="21.75" customHeight="1" x14ac:dyDescent="0.25">
      <c r="A42" s="67"/>
      <c r="B42" s="69"/>
      <c r="C42" s="71"/>
      <c r="D42" s="73"/>
      <c r="E42" s="75"/>
    </row>
    <row r="43" spans="1:5" ht="21.75" customHeight="1" x14ac:dyDescent="0.25">
      <c r="A43" s="67"/>
      <c r="B43" s="69"/>
      <c r="C43" s="71"/>
      <c r="D43" s="73"/>
      <c r="E43" s="75"/>
    </row>
    <row r="44" spans="1:5" ht="21.75" customHeight="1" x14ac:dyDescent="0.25">
      <c r="A44" s="67"/>
      <c r="B44" s="69"/>
      <c r="C44" s="71"/>
      <c r="D44" s="73"/>
      <c r="E44" s="75"/>
    </row>
    <row r="45" spans="1:5" ht="21.75" customHeight="1" x14ac:dyDescent="0.25">
      <c r="A45" s="67"/>
      <c r="B45" s="69"/>
      <c r="C45" s="71"/>
      <c r="D45" s="73"/>
      <c r="E45" s="75"/>
    </row>
    <row r="46" spans="1:5" ht="21.75" customHeight="1" x14ac:dyDescent="0.25">
      <c r="A46" s="67"/>
      <c r="B46" s="69"/>
      <c r="C46" s="71"/>
      <c r="D46" s="73"/>
      <c r="E46" s="75"/>
    </row>
    <row r="47" spans="1:5" ht="21.75" customHeight="1" x14ac:dyDescent="0.25">
      <c r="A47" s="67"/>
      <c r="B47" s="69"/>
      <c r="C47" s="71"/>
      <c r="D47" s="73"/>
      <c r="E47" s="75"/>
    </row>
    <row r="48" spans="1:5" ht="21.75" customHeight="1" x14ac:dyDescent="0.25">
      <c r="A48" s="67"/>
      <c r="B48" s="69"/>
      <c r="C48" s="71"/>
      <c r="D48" s="73"/>
      <c r="E48" s="75"/>
    </row>
    <row r="49" spans="1:5" ht="21.75" customHeight="1" x14ac:dyDescent="0.25">
      <c r="A49" s="67"/>
      <c r="B49" s="69"/>
      <c r="C49" s="71"/>
      <c r="D49" s="73"/>
      <c r="E49" s="75"/>
    </row>
    <row r="50" spans="1:5" ht="21.75" customHeight="1" thickBot="1" x14ac:dyDescent="0.3">
      <c r="A50" s="68"/>
      <c r="B50" s="70"/>
      <c r="C50" s="72"/>
      <c r="D50" s="74"/>
      <c r="E50" s="76"/>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80" zoomScaleNormal="80" workbookViewId="0">
      <pane ySplit="4" topLeftCell="A5" activePane="bottomLeft" state="frozen"/>
      <selection activeCell="A84" sqref="A84"/>
      <selection pane="bottomLeft" activeCell="AF1" sqref="AF1:AJ1"/>
    </sheetView>
  </sheetViews>
  <sheetFormatPr defaultRowHeight="15" x14ac:dyDescent="0.25"/>
  <cols>
    <col min="1" max="1" width="1.42578125" customWidth="1"/>
    <col min="2" max="2" width="38.42578125" customWidth="1"/>
    <col min="3" max="4" width="12.42578125" hidden="1" customWidth="1"/>
    <col min="5" max="5" width="14.85546875" customWidth="1"/>
    <col min="6" max="7" width="14.85546875" hidden="1" customWidth="1"/>
    <col min="8" max="8" width="38.425781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42578125" customWidth="1"/>
    <col min="21" max="22" width="11.140625" hidden="1" customWidth="1"/>
    <col min="23" max="23" width="15.140625" customWidth="1"/>
    <col min="24" max="25" width="13.5703125" hidden="1" customWidth="1"/>
    <col min="26" max="26" width="38.42578125" customWidth="1"/>
    <col min="27" max="28" width="10.42578125" hidden="1" customWidth="1"/>
    <col min="29" max="29" width="15.42578125" customWidth="1"/>
    <col min="30" max="31" width="9.140625" style="66" hidden="1" customWidth="1"/>
    <col min="33" max="33" width="18.42578125" customWidth="1"/>
    <col min="34" max="35" width="0" hidden="1" customWidth="1"/>
    <col min="36" max="36" width="18.5703125" customWidth="1"/>
  </cols>
  <sheetData>
    <row r="1" spans="1:36" ht="40.5" customHeight="1" thickBot="1" x14ac:dyDescent="0.3">
      <c r="A1" s="323"/>
      <c r="B1" s="789" t="s">
        <v>246</v>
      </c>
      <c r="C1" s="790"/>
      <c r="D1" s="790"/>
      <c r="E1" s="790"/>
      <c r="F1" s="790"/>
      <c r="G1" s="790"/>
      <c r="H1" s="790"/>
      <c r="I1" s="790"/>
      <c r="J1" s="790"/>
      <c r="K1" s="790"/>
      <c r="L1" s="790"/>
      <c r="M1" s="790"/>
      <c r="N1" s="790"/>
      <c r="O1" s="790"/>
      <c r="P1" s="790"/>
      <c r="Q1" s="790"/>
      <c r="R1" s="790"/>
      <c r="S1" s="790"/>
      <c r="T1" s="790"/>
      <c r="U1" s="790"/>
      <c r="V1" s="790"/>
      <c r="W1" s="790"/>
      <c r="X1" s="790"/>
      <c r="Y1" s="790"/>
      <c r="Z1" s="790"/>
      <c r="AA1" s="790"/>
      <c r="AB1" s="790"/>
      <c r="AC1" s="791"/>
      <c r="AF1" s="746" t="s">
        <v>247</v>
      </c>
      <c r="AG1" s="746"/>
      <c r="AH1" s="746"/>
      <c r="AI1" s="746"/>
      <c r="AJ1" s="746"/>
    </row>
    <row r="2" spans="1:36" ht="69.75" customHeight="1" thickBot="1" x14ac:dyDescent="0.3">
      <c r="B2" s="792" t="s">
        <v>248</v>
      </c>
      <c r="C2" s="793"/>
      <c r="D2" s="793"/>
      <c r="E2" s="793"/>
      <c r="F2" s="793"/>
      <c r="G2" s="793"/>
      <c r="H2" s="793"/>
      <c r="I2" s="793"/>
      <c r="J2" s="793"/>
      <c r="K2" s="793"/>
      <c r="L2" s="793"/>
      <c r="M2" s="793"/>
      <c r="N2" s="793"/>
      <c r="O2" s="793"/>
      <c r="P2" s="793"/>
      <c r="Q2" s="793"/>
      <c r="R2" s="793"/>
      <c r="S2" s="793"/>
      <c r="T2" s="793"/>
      <c r="U2" s="793"/>
      <c r="V2" s="793"/>
      <c r="W2" s="793"/>
      <c r="X2" s="793"/>
      <c r="Y2" s="793"/>
      <c r="Z2" s="793"/>
      <c r="AA2" s="793"/>
      <c r="AB2" s="793"/>
      <c r="AC2" s="794"/>
      <c r="AF2" s="795" t="s">
        <v>249</v>
      </c>
      <c r="AG2" s="795"/>
      <c r="AH2" s="795"/>
      <c r="AI2" s="444"/>
      <c r="AJ2" s="444"/>
    </row>
    <row r="3" spans="1:36" ht="24" customHeight="1" thickBot="1" x14ac:dyDescent="0.3">
      <c r="B3" s="796" t="s">
        <v>250</v>
      </c>
      <c r="C3" s="213"/>
      <c r="D3" s="213"/>
      <c r="E3" s="779" t="s">
        <v>251</v>
      </c>
      <c r="F3" s="214"/>
      <c r="G3" s="214"/>
      <c r="H3" s="781" t="s">
        <v>252</v>
      </c>
      <c r="I3" s="620"/>
      <c r="J3" s="620"/>
      <c r="K3" s="781" t="s">
        <v>251</v>
      </c>
      <c r="L3" s="214"/>
      <c r="M3" s="214"/>
      <c r="N3" s="768" t="s">
        <v>253</v>
      </c>
      <c r="O3" s="614"/>
      <c r="P3" s="614"/>
      <c r="Q3" s="768" t="s">
        <v>251</v>
      </c>
      <c r="R3" s="214"/>
      <c r="S3" s="214"/>
      <c r="T3" s="770" t="s">
        <v>254</v>
      </c>
      <c r="U3" s="616"/>
      <c r="V3" s="616"/>
      <c r="W3" s="770" t="s">
        <v>251</v>
      </c>
      <c r="X3" s="214"/>
      <c r="Y3" s="214"/>
      <c r="Z3" s="772" t="s">
        <v>255</v>
      </c>
      <c r="AA3" s="618"/>
      <c r="AB3" s="215"/>
      <c r="AC3" s="774" t="s">
        <v>251</v>
      </c>
    </row>
    <row r="4" spans="1:36" ht="60.75" customHeight="1" thickBot="1" x14ac:dyDescent="0.3">
      <c r="B4" s="797"/>
      <c r="C4" s="308" t="s">
        <v>256</v>
      </c>
      <c r="D4" s="308"/>
      <c r="E4" s="780"/>
      <c r="F4" s="252" t="s">
        <v>257</v>
      </c>
      <c r="G4" s="252" t="s">
        <v>258</v>
      </c>
      <c r="H4" s="782"/>
      <c r="I4" s="621" t="s">
        <v>259</v>
      </c>
      <c r="J4" s="621"/>
      <c r="K4" s="782"/>
      <c r="L4" s="252" t="s">
        <v>260</v>
      </c>
      <c r="M4" s="252" t="s">
        <v>261</v>
      </c>
      <c r="N4" s="769"/>
      <c r="O4" s="615" t="s">
        <v>262</v>
      </c>
      <c r="P4" s="615"/>
      <c r="Q4" s="769"/>
      <c r="R4" s="252" t="s">
        <v>263</v>
      </c>
      <c r="S4" s="252" t="s">
        <v>264</v>
      </c>
      <c r="T4" s="771"/>
      <c r="U4" s="617" t="s">
        <v>265</v>
      </c>
      <c r="V4" s="617"/>
      <c r="W4" s="771"/>
      <c r="X4" s="252" t="s">
        <v>266</v>
      </c>
      <c r="Y4" s="252" t="s">
        <v>267</v>
      </c>
      <c r="Z4" s="773"/>
      <c r="AA4" s="619" t="s">
        <v>268</v>
      </c>
      <c r="AB4" s="253"/>
      <c r="AC4" s="775"/>
      <c r="AD4" s="66" t="s">
        <v>269</v>
      </c>
      <c r="AE4" s="66" t="s">
        <v>270</v>
      </c>
      <c r="AG4" s="675" t="s">
        <v>119</v>
      </c>
      <c r="AH4" s="676"/>
      <c r="AI4" s="676"/>
      <c r="AJ4" s="677"/>
    </row>
    <row r="5" spans="1:36" ht="34.5" customHeight="1" thickBot="1" x14ac:dyDescent="0.3">
      <c r="B5" s="799" t="str">
        <f>IF(OR(COUNTIF(C6:C15, 12)&gt;0, COUNTIF(C6:C15,2)&gt;0, COUNTIF(C6:C15,4)&gt;0, COUNTIF(C6:C15,10)&gt;0, COUNTIF(C6:C15,15)&gt;0, COUNTIF(C6:C15,17)&gt;0,), "Remember to enter CREDITABLE amounts of leafy greens!", "")</f>
        <v/>
      </c>
      <c r="C5" s="800"/>
      <c r="D5" s="800"/>
      <c r="E5" s="801"/>
      <c r="F5" s="329"/>
      <c r="G5" s="329"/>
      <c r="H5" s="802" t="str">
        <f>IF(COUNTIF(I6:I15,10)&gt;0,"Remember to enter the CREDITABLE amount of tomato paste!","")</f>
        <v/>
      </c>
      <c r="I5" s="803"/>
      <c r="J5" s="803"/>
      <c r="K5" s="804"/>
      <c r="L5" s="329"/>
      <c r="M5" s="329"/>
      <c r="N5" s="805" t="str">
        <f>IF(SUM(O6:O15)&gt;10, "If crediting as a vegetable do not also credit as a meat/meat alternate", "")</f>
        <v/>
      </c>
      <c r="O5" s="806"/>
      <c r="P5" s="806"/>
      <c r="Q5" s="807"/>
      <c r="R5" s="330"/>
      <c r="S5" s="330"/>
      <c r="T5" s="808"/>
      <c r="U5" s="809"/>
      <c r="V5" s="809"/>
      <c r="W5" s="810"/>
      <c r="X5" s="330"/>
      <c r="Y5" s="330"/>
      <c r="Z5" s="811"/>
      <c r="AA5" s="812"/>
      <c r="AB5" s="812"/>
      <c r="AC5" s="813"/>
      <c r="AG5" s="221"/>
      <c r="AH5" s="222"/>
      <c r="AI5" s="222"/>
      <c r="AJ5" s="223"/>
    </row>
    <row r="6" spans="1:36" ht="33.75" customHeight="1" x14ac:dyDescent="0.25">
      <c r="B6" s="206"/>
      <c r="C6" s="207">
        <v>1</v>
      </c>
      <c r="D6" s="207">
        <f t="shared" ref="D6:D15" si="0">INDEX(GREEN,C6)</f>
        <v>0</v>
      </c>
      <c r="E6" s="207"/>
      <c r="F6" s="281">
        <v>1</v>
      </c>
      <c r="G6" s="281" t="str">
        <f t="shared" ref="G6:G15" si="1">IF(D6=0,"",INDEX(Cups,F6))</f>
        <v/>
      </c>
      <c r="H6" s="82"/>
      <c r="I6" s="82">
        <v>1</v>
      </c>
      <c r="J6" s="82">
        <f t="shared" ref="J6:J15" si="2">INDEX(RED,I6)</f>
        <v>0</v>
      </c>
      <c r="K6" s="82"/>
      <c r="L6" s="281">
        <v>1</v>
      </c>
      <c r="M6" s="281" t="str">
        <f t="shared" ref="M6:M15" si="3">IF(J6=0, "", INDEX(Cups,L6))</f>
        <v/>
      </c>
      <c r="N6" s="208"/>
      <c r="O6" s="208">
        <v>1</v>
      </c>
      <c r="P6" s="208">
        <f t="shared" ref="P6:P15" si="4">INDEX(BEANS,O6)</f>
        <v>0</v>
      </c>
      <c r="Q6" s="208"/>
      <c r="R6" s="281">
        <v>1</v>
      </c>
      <c r="S6" s="281" t="str">
        <f t="shared" ref="S6:S15" si="5">IF(P6=0,"",INDEX(Cups,R6))</f>
        <v/>
      </c>
      <c r="T6" s="209"/>
      <c r="U6" s="209">
        <v>1</v>
      </c>
      <c r="V6" s="209">
        <f t="shared" ref="V6:V15" si="6">INDEX(STARCHY,U6)</f>
        <v>0</v>
      </c>
      <c r="W6" s="209"/>
      <c r="X6" s="281">
        <v>1</v>
      </c>
      <c r="Y6" s="281" t="str">
        <f>IF(V6=0,"",INDEX(Cups,X6))</f>
        <v/>
      </c>
      <c r="Z6" s="210"/>
      <c r="AA6" s="210">
        <v>1</v>
      </c>
      <c r="AB6" s="211">
        <f t="shared" ref="AB6:AB15" si="7">INDEX(OTHER,AA6)</f>
        <v>0</v>
      </c>
      <c r="AC6" s="212"/>
      <c r="AD6" s="66">
        <v>1</v>
      </c>
      <c r="AE6" s="66" t="str">
        <f t="shared" ref="AE6:AE15" si="8">IF(AB6=0, "", INDEX(Cups,AD6))</f>
        <v/>
      </c>
      <c r="AG6" s="692" t="s">
        <v>123</v>
      </c>
      <c r="AH6" s="78">
        <v>1</v>
      </c>
      <c r="AI6" s="78">
        <f>INDEX(Cups,AH6)</f>
        <v>0</v>
      </c>
      <c r="AJ6" s="292"/>
    </row>
    <row r="7" spans="1:36" ht="33.75" customHeight="1" x14ac:dyDescent="0.25">
      <c r="B7" s="80"/>
      <c r="C7" s="81">
        <v>1</v>
      </c>
      <c r="D7" s="81">
        <f t="shared" si="0"/>
        <v>0</v>
      </c>
      <c r="E7" s="81"/>
      <c r="F7" s="78">
        <v>1</v>
      </c>
      <c r="G7" s="78" t="str">
        <f t="shared" si="1"/>
        <v/>
      </c>
      <c r="H7" s="82"/>
      <c r="I7" s="82">
        <v>1</v>
      </c>
      <c r="J7" s="82">
        <f t="shared" si="2"/>
        <v>0</v>
      </c>
      <c r="K7" s="82"/>
      <c r="L7" s="78">
        <v>1</v>
      </c>
      <c r="M7" s="78" t="str">
        <f t="shared" si="3"/>
        <v/>
      </c>
      <c r="N7" s="83"/>
      <c r="O7" s="83">
        <v>1</v>
      </c>
      <c r="P7" s="83">
        <f t="shared" si="4"/>
        <v>0</v>
      </c>
      <c r="Q7" s="83"/>
      <c r="R7" s="78">
        <v>1</v>
      </c>
      <c r="S7" s="78" t="str">
        <f t="shared" si="5"/>
        <v/>
      </c>
      <c r="T7" s="84"/>
      <c r="U7" s="84">
        <v>1</v>
      </c>
      <c r="V7" s="84">
        <f t="shared" si="6"/>
        <v>0</v>
      </c>
      <c r="W7" s="84"/>
      <c r="X7" s="78">
        <v>1</v>
      </c>
      <c r="Y7" s="78" t="str">
        <f t="shared" ref="Y7:Y15" si="9">IF(V7=0,"",INDEX(Cups,X7))</f>
        <v/>
      </c>
      <c r="Z7" s="85"/>
      <c r="AA7" s="85">
        <v>1</v>
      </c>
      <c r="AB7" s="86">
        <f t="shared" si="7"/>
        <v>0</v>
      </c>
      <c r="AC7" s="87"/>
      <c r="AD7" s="66">
        <v>1</v>
      </c>
      <c r="AE7" s="66" t="str">
        <f t="shared" si="8"/>
        <v/>
      </c>
      <c r="AG7" s="693"/>
      <c r="AH7" s="78">
        <v>1</v>
      </c>
      <c r="AI7" s="78">
        <f>INDEX(Cups,AH7)</f>
        <v>0</v>
      </c>
      <c r="AJ7" s="293"/>
    </row>
    <row r="8" spans="1:36" ht="33.75" customHeight="1" x14ac:dyDescent="0.25">
      <c r="B8" s="80"/>
      <c r="C8" s="81">
        <v>1</v>
      </c>
      <c r="D8" s="81">
        <f t="shared" si="0"/>
        <v>0</v>
      </c>
      <c r="E8" s="81"/>
      <c r="F8" s="78">
        <v>1</v>
      </c>
      <c r="G8" s="78" t="str">
        <f t="shared" si="1"/>
        <v/>
      </c>
      <c r="H8" s="82"/>
      <c r="I8" s="82">
        <v>1</v>
      </c>
      <c r="J8" s="82">
        <f t="shared" si="2"/>
        <v>0</v>
      </c>
      <c r="K8" s="82"/>
      <c r="L8" s="78">
        <v>1</v>
      </c>
      <c r="M8" s="78" t="str">
        <f t="shared" si="3"/>
        <v/>
      </c>
      <c r="N8" s="83"/>
      <c r="O8" s="83">
        <v>1</v>
      </c>
      <c r="P8" s="83">
        <f t="shared" si="4"/>
        <v>0</v>
      </c>
      <c r="Q8" s="83"/>
      <c r="R8" s="78">
        <v>1</v>
      </c>
      <c r="S8" s="78" t="str">
        <f t="shared" si="5"/>
        <v/>
      </c>
      <c r="T8" s="84"/>
      <c r="U8" s="84">
        <v>1</v>
      </c>
      <c r="V8" s="84">
        <f t="shared" si="6"/>
        <v>0</v>
      </c>
      <c r="W8" s="84"/>
      <c r="X8" s="78">
        <v>1</v>
      </c>
      <c r="Y8" s="78" t="str">
        <f t="shared" si="9"/>
        <v/>
      </c>
      <c r="Z8" s="85"/>
      <c r="AA8" s="85">
        <v>1</v>
      </c>
      <c r="AB8" s="86">
        <f t="shared" si="7"/>
        <v>0</v>
      </c>
      <c r="AC8" s="87"/>
      <c r="AD8" s="66">
        <v>1</v>
      </c>
      <c r="AE8" s="66" t="str">
        <f t="shared" si="8"/>
        <v/>
      </c>
      <c r="AG8" s="693"/>
      <c r="AH8" s="78">
        <v>1</v>
      </c>
      <c r="AI8" s="78">
        <f>INDEX(Cups,AH8)</f>
        <v>0</v>
      </c>
      <c r="AJ8" s="293"/>
    </row>
    <row r="9" spans="1:36" ht="33.75" customHeight="1" x14ac:dyDescent="0.25">
      <c r="B9" s="80"/>
      <c r="C9" s="81">
        <v>1</v>
      </c>
      <c r="D9" s="81">
        <f t="shared" si="0"/>
        <v>0</v>
      </c>
      <c r="E9" s="81"/>
      <c r="F9" s="78">
        <v>1</v>
      </c>
      <c r="G9" s="78" t="str">
        <f t="shared" si="1"/>
        <v/>
      </c>
      <c r="H9" s="82"/>
      <c r="I9" s="82">
        <v>1</v>
      </c>
      <c r="J9" s="82">
        <f t="shared" si="2"/>
        <v>0</v>
      </c>
      <c r="K9" s="82"/>
      <c r="L9" s="78">
        <v>1</v>
      </c>
      <c r="M9" s="78" t="str">
        <f t="shared" si="3"/>
        <v/>
      </c>
      <c r="N9" s="83"/>
      <c r="O9" s="83">
        <v>1</v>
      </c>
      <c r="P9" s="83">
        <f t="shared" si="4"/>
        <v>0</v>
      </c>
      <c r="Q9" s="83"/>
      <c r="R9" s="78">
        <v>1</v>
      </c>
      <c r="S9" s="78" t="str">
        <f t="shared" si="5"/>
        <v/>
      </c>
      <c r="T9" s="84"/>
      <c r="U9" s="84">
        <v>1</v>
      </c>
      <c r="V9" s="84">
        <f t="shared" si="6"/>
        <v>0</v>
      </c>
      <c r="W9" s="84"/>
      <c r="X9" s="78">
        <v>1</v>
      </c>
      <c r="Y9" s="78" t="str">
        <f t="shared" si="9"/>
        <v/>
      </c>
      <c r="Z9" s="85"/>
      <c r="AA9" s="85">
        <v>1</v>
      </c>
      <c r="AB9" s="86">
        <f t="shared" si="7"/>
        <v>0</v>
      </c>
      <c r="AC9" s="87"/>
      <c r="AD9" s="66">
        <v>1</v>
      </c>
      <c r="AE9" s="66" t="str">
        <f t="shared" si="8"/>
        <v/>
      </c>
      <c r="AG9" s="693"/>
      <c r="AH9" s="78">
        <v>1</v>
      </c>
      <c r="AI9" s="78">
        <f>INDEX(Cups,AH9)</f>
        <v>0</v>
      </c>
      <c r="AJ9" s="293"/>
    </row>
    <row r="10" spans="1:36" ht="33.75" customHeight="1" x14ac:dyDescent="0.25">
      <c r="B10" s="80"/>
      <c r="C10" s="81">
        <v>1</v>
      </c>
      <c r="D10" s="81">
        <f t="shared" si="0"/>
        <v>0</v>
      </c>
      <c r="E10" s="81"/>
      <c r="F10" s="78">
        <v>1</v>
      </c>
      <c r="G10" s="78" t="str">
        <f t="shared" si="1"/>
        <v/>
      </c>
      <c r="H10" s="82"/>
      <c r="I10" s="82">
        <v>1</v>
      </c>
      <c r="J10" s="82">
        <f t="shared" si="2"/>
        <v>0</v>
      </c>
      <c r="K10" s="82"/>
      <c r="L10" s="78">
        <v>1</v>
      </c>
      <c r="M10" s="78" t="str">
        <f t="shared" si="3"/>
        <v/>
      </c>
      <c r="N10" s="83"/>
      <c r="O10" s="83">
        <v>1</v>
      </c>
      <c r="P10" s="83">
        <f t="shared" si="4"/>
        <v>0</v>
      </c>
      <c r="Q10" s="83"/>
      <c r="R10" s="78">
        <v>1</v>
      </c>
      <c r="S10" s="78" t="str">
        <f t="shared" si="5"/>
        <v/>
      </c>
      <c r="T10" s="84"/>
      <c r="U10" s="84">
        <v>1</v>
      </c>
      <c r="V10" s="84">
        <f t="shared" si="6"/>
        <v>0</v>
      </c>
      <c r="W10" s="84"/>
      <c r="X10" s="78">
        <v>1</v>
      </c>
      <c r="Y10" s="78" t="str">
        <f t="shared" si="9"/>
        <v/>
      </c>
      <c r="Z10" s="85"/>
      <c r="AA10" s="85">
        <v>1</v>
      </c>
      <c r="AB10" s="86">
        <f t="shared" si="7"/>
        <v>0</v>
      </c>
      <c r="AC10" s="87"/>
      <c r="AD10" s="66">
        <v>1</v>
      </c>
      <c r="AE10" s="66" t="str">
        <f t="shared" si="8"/>
        <v/>
      </c>
      <c r="AG10" s="693"/>
      <c r="AH10" s="78">
        <v>1</v>
      </c>
      <c r="AI10" s="78">
        <f>INDEX(Cups,AH10)</f>
        <v>0</v>
      </c>
      <c r="AJ10" s="294"/>
    </row>
    <row r="11" spans="1:36" ht="33.75" customHeight="1" thickBot="1" x14ac:dyDescent="0.3">
      <c r="B11" s="80"/>
      <c r="C11" s="81">
        <v>1</v>
      </c>
      <c r="D11" s="81">
        <f t="shared" si="0"/>
        <v>0</v>
      </c>
      <c r="E11" s="81"/>
      <c r="F11" s="78">
        <v>1</v>
      </c>
      <c r="G11" s="78" t="str">
        <f t="shared" si="1"/>
        <v/>
      </c>
      <c r="H11" s="82"/>
      <c r="I11" s="82">
        <v>1</v>
      </c>
      <c r="J11" s="82">
        <f t="shared" si="2"/>
        <v>0</v>
      </c>
      <c r="K11" s="82"/>
      <c r="L11" s="78">
        <v>1</v>
      </c>
      <c r="M11" s="78" t="str">
        <f t="shared" si="3"/>
        <v/>
      </c>
      <c r="N11" s="83"/>
      <c r="O11" s="83">
        <v>1</v>
      </c>
      <c r="P11" s="83">
        <f t="shared" si="4"/>
        <v>0</v>
      </c>
      <c r="Q11" s="83"/>
      <c r="R11" s="78">
        <v>1</v>
      </c>
      <c r="S11" s="78" t="str">
        <f t="shared" si="5"/>
        <v/>
      </c>
      <c r="T11" s="84"/>
      <c r="U11" s="84">
        <v>1</v>
      </c>
      <c r="V11" s="84">
        <f t="shared" si="6"/>
        <v>0</v>
      </c>
      <c r="W11" s="84"/>
      <c r="X11" s="78">
        <v>1</v>
      </c>
      <c r="Y11" s="78" t="str">
        <f t="shared" si="9"/>
        <v/>
      </c>
      <c r="Z11" s="85"/>
      <c r="AA11" s="85">
        <v>1</v>
      </c>
      <c r="AB11" s="86">
        <f t="shared" si="7"/>
        <v>0</v>
      </c>
      <c r="AC11" s="87"/>
      <c r="AD11" s="66">
        <v>1</v>
      </c>
      <c r="AE11" s="66" t="str">
        <f t="shared" si="8"/>
        <v/>
      </c>
      <c r="AG11" s="694"/>
      <c r="AH11" s="219"/>
      <c r="AI11" s="220"/>
      <c r="AJ11" s="339">
        <f>SUM(AI6:AI10)</f>
        <v>0</v>
      </c>
    </row>
    <row r="12" spans="1:36" ht="33.75" customHeight="1" thickBot="1" x14ac:dyDescent="0.3">
      <c r="B12" s="80"/>
      <c r="C12" s="81">
        <v>1</v>
      </c>
      <c r="D12" s="81">
        <f t="shared" si="0"/>
        <v>0</v>
      </c>
      <c r="E12" s="81"/>
      <c r="F12" s="78">
        <v>1</v>
      </c>
      <c r="G12" s="78" t="str">
        <f t="shared" si="1"/>
        <v/>
      </c>
      <c r="H12" s="82"/>
      <c r="I12" s="82">
        <v>1</v>
      </c>
      <c r="J12" s="82">
        <f t="shared" si="2"/>
        <v>0</v>
      </c>
      <c r="K12" s="82"/>
      <c r="L12" s="78">
        <v>1</v>
      </c>
      <c r="M12" s="78" t="str">
        <f t="shared" si="3"/>
        <v/>
      </c>
      <c r="N12" s="83"/>
      <c r="O12" s="83">
        <v>1</v>
      </c>
      <c r="P12" s="83">
        <f t="shared" si="4"/>
        <v>0</v>
      </c>
      <c r="Q12" s="83"/>
      <c r="R12" s="78">
        <v>1</v>
      </c>
      <c r="S12" s="78" t="str">
        <f t="shared" si="5"/>
        <v/>
      </c>
      <c r="T12" s="84"/>
      <c r="U12" s="84">
        <v>1</v>
      </c>
      <c r="V12" s="84">
        <f t="shared" si="6"/>
        <v>0</v>
      </c>
      <c r="W12" s="84"/>
      <c r="X12" s="78">
        <v>1</v>
      </c>
      <c r="Y12" s="78" t="str">
        <f t="shared" si="9"/>
        <v/>
      </c>
      <c r="Z12" s="85"/>
      <c r="AA12" s="85">
        <v>1</v>
      </c>
      <c r="AB12" s="86">
        <f t="shared" si="7"/>
        <v>0</v>
      </c>
      <c r="AC12" s="87"/>
      <c r="AD12" s="66">
        <v>1</v>
      </c>
      <c r="AE12" s="66" t="str">
        <f t="shared" si="8"/>
        <v/>
      </c>
      <c r="AG12" s="700" t="s">
        <v>152</v>
      </c>
      <c r="AH12" s="701"/>
      <c r="AI12" s="701"/>
      <c r="AJ12" s="702"/>
    </row>
    <row r="13" spans="1:36" ht="33.75" customHeight="1" x14ac:dyDescent="0.25">
      <c r="B13" s="80"/>
      <c r="C13" s="81">
        <v>1</v>
      </c>
      <c r="D13" s="81">
        <f t="shared" si="0"/>
        <v>0</v>
      </c>
      <c r="E13" s="81"/>
      <c r="F13" s="78">
        <v>1</v>
      </c>
      <c r="G13" s="78" t="str">
        <f t="shared" si="1"/>
        <v/>
      </c>
      <c r="H13" s="82"/>
      <c r="I13" s="82">
        <v>1</v>
      </c>
      <c r="J13" s="82">
        <f t="shared" si="2"/>
        <v>0</v>
      </c>
      <c r="K13" s="82"/>
      <c r="L13" s="78">
        <v>1</v>
      </c>
      <c r="M13" s="78" t="str">
        <f t="shared" si="3"/>
        <v/>
      </c>
      <c r="N13" s="83"/>
      <c r="O13" s="83">
        <v>1</v>
      </c>
      <c r="P13" s="83">
        <f t="shared" si="4"/>
        <v>0</v>
      </c>
      <c r="Q13" s="83"/>
      <c r="R13" s="78">
        <v>1</v>
      </c>
      <c r="S13" s="78" t="str">
        <f t="shared" si="5"/>
        <v/>
      </c>
      <c r="T13" s="84"/>
      <c r="U13" s="84">
        <v>1</v>
      </c>
      <c r="V13" s="84">
        <f t="shared" si="6"/>
        <v>0</v>
      </c>
      <c r="W13" s="84"/>
      <c r="X13" s="78">
        <v>1</v>
      </c>
      <c r="Y13" s="78" t="str">
        <f t="shared" si="9"/>
        <v/>
      </c>
      <c r="Z13" s="85"/>
      <c r="AA13" s="85">
        <v>1</v>
      </c>
      <c r="AB13" s="86">
        <f t="shared" si="7"/>
        <v>0</v>
      </c>
      <c r="AC13" s="87"/>
      <c r="AD13" s="66">
        <v>1</v>
      </c>
      <c r="AE13" s="66" t="str">
        <f t="shared" si="8"/>
        <v/>
      </c>
      <c r="AG13" s="798" t="s">
        <v>153</v>
      </c>
      <c r="AH13" s="338"/>
      <c r="AI13" s="338"/>
      <c r="AJ13" s="783"/>
    </row>
    <row r="14" spans="1:36" ht="38.25" customHeight="1" x14ac:dyDescent="0.25">
      <c r="B14" s="80"/>
      <c r="C14" s="81">
        <v>1</v>
      </c>
      <c r="D14" s="81">
        <f t="shared" si="0"/>
        <v>0</v>
      </c>
      <c r="E14" s="81"/>
      <c r="F14" s="78">
        <v>1</v>
      </c>
      <c r="G14" s="78" t="str">
        <f t="shared" si="1"/>
        <v/>
      </c>
      <c r="H14" s="82"/>
      <c r="I14" s="82">
        <v>1</v>
      </c>
      <c r="J14" s="82">
        <f t="shared" si="2"/>
        <v>0</v>
      </c>
      <c r="K14" s="82"/>
      <c r="L14" s="78">
        <v>1</v>
      </c>
      <c r="M14" s="78" t="str">
        <f t="shared" si="3"/>
        <v/>
      </c>
      <c r="N14" s="83"/>
      <c r="O14" s="83">
        <v>1</v>
      </c>
      <c r="P14" s="83">
        <f t="shared" si="4"/>
        <v>0</v>
      </c>
      <c r="Q14" s="83"/>
      <c r="R14" s="78">
        <v>1</v>
      </c>
      <c r="S14" s="78" t="str">
        <f t="shared" si="5"/>
        <v/>
      </c>
      <c r="T14" s="84"/>
      <c r="U14" s="84">
        <v>1</v>
      </c>
      <c r="V14" s="84">
        <f t="shared" si="6"/>
        <v>0</v>
      </c>
      <c r="W14" s="84"/>
      <c r="X14" s="78">
        <v>1</v>
      </c>
      <c r="Y14" s="78" t="str">
        <f t="shared" si="9"/>
        <v/>
      </c>
      <c r="Z14" s="85"/>
      <c r="AA14" s="85">
        <v>1</v>
      </c>
      <c r="AB14" s="86">
        <f t="shared" si="7"/>
        <v>0</v>
      </c>
      <c r="AC14" s="87"/>
      <c r="AD14" s="66">
        <v>1</v>
      </c>
      <c r="AE14" s="66" t="str">
        <f t="shared" si="8"/>
        <v/>
      </c>
      <c r="AG14" s="785"/>
      <c r="AH14" s="337"/>
      <c r="AI14" s="337"/>
      <c r="AJ14" s="784"/>
    </row>
    <row r="15" spans="1:36" ht="33.75" customHeight="1" x14ac:dyDescent="0.25">
      <c r="B15" s="235"/>
      <c r="C15" s="236">
        <v>1</v>
      </c>
      <c r="D15" s="236">
        <f t="shared" si="0"/>
        <v>0</v>
      </c>
      <c r="E15" s="236"/>
      <c r="F15" s="216">
        <v>1</v>
      </c>
      <c r="G15" s="216" t="str">
        <f t="shared" si="1"/>
        <v/>
      </c>
      <c r="H15" s="88"/>
      <c r="I15" s="88">
        <v>1</v>
      </c>
      <c r="J15" s="88">
        <f t="shared" si="2"/>
        <v>0</v>
      </c>
      <c r="K15" s="88"/>
      <c r="L15" s="216">
        <v>1</v>
      </c>
      <c r="M15" s="216" t="str">
        <f t="shared" si="3"/>
        <v/>
      </c>
      <c r="N15" s="237"/>
      <c r="O15" s="237">
        <v>1</v>
      </c>
      <c r="P15" s="237">
        <f t="shared" si="4"/>
        <v>0</v>
      </c>
      <c r="Q15" s="237"/>
      <c r="R15" s="216">
        <v>1</v>
      </c>
      <c r="S15" s="216" t="str">
        <f t="shared" si="5"/>
        <v/>
      </c>
      <c r="T15" s="89"/>
      <c r="U15" s="89">
        <v>1</v>
      </c>
      <c r="V15" s="89">
        <f t="shared" si="6"/>
        <v>0</v>
      </c>
      <c r="W15" s="89"/>
      <c r="X15" s="216">
        <v>1</v>
      </c>
      <c r="Y15" s="216" t="str">
        <f t="shared" si="9"/>
        <v/>
      </c>
      <c r="Z15" s="90"/>
      <c r="AA15" s="90">
        <v>1</v>
      </c>
      <c r="AB15" s="91">
        <f t="shared" si="7"/>
        <v>0</v>
      </c>
      <c r="AC15" s="92"/>
      <c r="AD15" s="66">
        <v>1</v>
      </c>
      <c r="AE15" s="66" t="str">
        <f t="shared" si="8"/>
        <v/>
      </c>
      <c r="AG15" s="785"/>
      <c r="AH15" s="337"/>
      <c r="AI15" s="337"/>
      <c r="AJ15" s="784"/>
    </row>
    <row r="16" spans="1:36" ht="33.75" customHeight="1" x14ac:dyDescent="0.25">
      <c r="B16" s="324" t="s">
        <v>271</v>
      </c>
      <c r="C16" s="313"/>
      <c r="D16" s="313"/>
      <c r="E16" s="314">
        <f>G16</f>
        <v>0</v>
      </c>
      <c r="F16" s="315"/>
      <c r="G16" s="315">
        <f>SUM(G6:G15)</f>
        <v>0</v>
      </c>
      <c r="H16" s="316" t="s">
        <v>272</v>
      </c>
      <c r="I16" s="317"/>
      <c r="J16" s="317"/>
      <c r="K16" s="326">
        <f>M16</f>
        <v>0</v>
      </c>
      <c r="L16" s="315"/>
      <c r="M16" s="315">
        <f>SUM(M6:M15)</f>
        <v>0</v>
      </c>
      <c r="N16" s="336" t="s">
        <v>273</v>
      </c>
      <c r="O16" s="318"/>
      <c r="P16" s="318"/>
      <c r="Q16" s="325">
        <f>S16</f>
        <v>0</v>
      </c>
      <c r="R16" s="315"/>
      <c r="S16" s="315">
        <f>SUM(S6:S15)</f>
        <v>0</v>
      </c>
      <c r="T16" s="319" t="s">
        <v>274</v>
      </c>
      <c r="U16" s="320"/>
      <c r="V16" s="320"/>
      <c r="W16" s="327">
        <f>Y16</f>
        <v>0</v>
      </c>
      <c r="X16" s="315"/>
      <c r="Y16" s="315">
        <f>SUM(Y6:Y15)</f>
        <v>0</v>
      </c>
      <c r="Z16" s="321" t="s">
        <v>275</v>
      </c>
      <c r="AA16" s="322"/>
      <c r="AB16" s="322"/>
      <c r="AC16" s="328">
        <f>AE16</f>
        <v>0</v>
      </c>
      <c r="AE16" s="66">
        <f>SUM(AE6:AE15)</f>
        <v>0</v>
      </c>
      <c r="AG16" s="785" t="s">
        <v>154</v>
      </c>
      <c r="AH16" s="337"/>
      <c r="AI16" s="337"/>
      <c r="AJ16" s="787">
        <f>FLOOR(AJ13, 0.125)</f>
        <v>0</v>
      </c>
    </row>
    <row r="17" spans="2:36" ht="33.75" customHeight="1" x14ac:dyDescent="0.25">
      <c r="B17" s="776"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77"/>
      <c r="D17" s="777"/>
      <c r="E17" s="777"/>
      <c r="F17" s="777"/>
      <c r="G17" s="777"/>
      <c r="H17" s="777"/>
      <c r="I17" s="777"/>
      <c r="J17" s="777"/>
      <c r="K17" s="777"/>
      <c r="L17" s="777"/>
      <c r="M17" s="777"/>
      <c r="N17" s="777"/>
      <c r="O17" s="777"/>
      <c r="P17" s="777"/>
      <c r="Q17" s="777"/>
      <c r="R17" s="777"/>
      <c r="S17" s="777"/>
      <c r="T17" s="777"/>
      <c r="U17" s="777"/>
      <c r="V17" s="777"/>
      <c r="W17" s="777"/>
      <c r="X17" s="777"/>
      <c r="Y17" s="777"/>
      <c r="Z17" s="777"/>
      <c r="AA17" s="777"/>
      <c r="AB17" s="777"/>
      <c r="AC17" s="778"/>
      <c r="AG17" s="785"/>
      <c r="AH17" s="21"/>
      <c r="AI17" s="21"/>
      <c r="AJ17" s="787"/>
    </row>
    <row r="18" spans="2:36" ht="33.75" customHeight="1" thickBot="1" x14ac:dyDescent="0.3">
      <c r="B18" s="759" t="s">
        <v>276</v>
      </c>
      <c r="C18" s="760"/>
      <c r="D18" s="760"/>
      <c r="E18" s="760"/>
      <c r="F18" s="238"/>
      <c r="G18" s="238"/>
      <c r="H18" s="761" t="s">
        <v>277</v>
      </c>
      <c r="I18" s="761"/>
      <c r="J18" s="761"/>
      <c r="K18" s="761"/>
      <c r="L18" s="238"/>
      <c r="M18" s="238"/>
      <c r="N18" s="762" t="s">
        <v>278</v>
      </c>
      <c r="O18" s="762"/>
      <c r="P18" s="762"/>
      <c r="Q18" s="762"/>
      <c r="R18" s="238"/>
      <c r="S18" s="238"/>
      <c r="T18" s="763" t="s">
        <v>279</v>
      </c>
      <c r="U18" s="763"/>
      <c r="V18" s="763"/>
      <c r="W18" s="763"/>
      <c r="X18" s="238"/>
      <c r="Y18" s="238"/>
      <c r="Z18" s="766" t="s">
        <v>280</v>
      </c>
      <c r="AA18" s="766"/>
      <c r="AB18" s="766"/>
      <c r="AC18" s="767"/>
      <c r="AG18" s="786"/>
      <c r="AH18" s="19"/>
      <c r="AI18" s="19"/>
      <c r="AJ18" s="788"/>
    </row>
    <row r="19" spans="2:36" ht="33.75" customHeight="1" x14ac:dyDescent="0.25">
      <c r="B19" s="764"/>
      <c r="C19" s="765"/>
      <c r="D19" s="765"/>
      <c r="E19" s="765"/>
      <c r="F19" s="78"/>
      <c r="G19" s="78"/>
      <c r="H19" s="756"/>
      <c r="I19" s="756"/>
      <c r="J19" s="756"/>
      <c r="K19" s="756"/>
      <c r="L19" s="78"/>
      <c r="M19" s="78"/>
      <c r="N19" s="757"/>
      <c r="O19" s="757"/>
      <c r="P19" s="757"/>
      <c r="Q19" s="757"/>
      <c r="R19" s="78"/>
      <c r="S19" s="78"/>
      <c r="T19" s="758"/>
      <c r="U19" s="758"/>
      <c r="V19" s="758"/>
      <c r="W19" s="758"/>
      <c r="X19" s="78"/>
      <c r="Y19" s="78"/>
      <c r="Z19" s="744"/>
      <c r="AA19" s="744"/>
      <c r="AB19" s="744"/>
      <c r="AC19" s="745"/>
    </row>
    <row r="20" spans="2:36" ht="33.75" customHeight="1" x14ac:dyDescent="0.25">
      <c r="B20" s="764"/>
      <c r="C20" s="765"/>
      <c r="D20" s="765"/>
      <c r="E20" s="765"/>
      <c r="F20" s="78"/>
      <c r="G20" s="78"/>
      <c r="H20" s="756"/>
      <c r="I20" s="756"/>
      <c r="J20" s="756"/>
      <c r="K20" s="756"/>
      <c r="L20" s="78"/>
      <c r="M20" s="78"/>
      <c r="N20" s="757"/>
      <c r="O20" s="757"/>
      <c r="P20" s="757"/>
      <c r="Q20" s="757"/>
      <c r="R20" s="78"/>
      <c r="S20" s="78"/>
      <c r="T20" s="758"/>
      <c r="U20" s="758"/>
      <c r="V20" s="758"/>
      <c r="W20" s="758"/>
      <c r="X20" s="78"/>
      <c r="Y20" s="78"/>
      <c r="Z20" s="744"/>
      <c r="AA20" s="744"/>
      <c r="AB20" s="744"/>
      <c r="AC20" s="745"/>
    </row>
    <row r="21" spans="2:36" ht="33.75" customHeight="1" x14ac:dyDescent="0.25">
      <c r="B21" s="754"/>
      <c r="C21" s="755"/>
      <c r="D21" s="755"/>
      <c r="E21" s="755"/>
      <c r="F21" s="78"/>
      <c r="G21" s="78"/>
      <c r="H21" s="756"/>
      <c r="I21" s="756"/>
      <c r="J21" s="756"/>
      <c r="K21" s="756"/>
      <c r="L21" s="78"/>
      <c r="M21" s="78"/>
      <c r="N21" s="757"/>
      <c r="O21" s="757"/>
      <c r="P21" s="757"/>
      <c r="Q21" s="757"/>
      <c r="R21" s="78"/>
      <c r="S21" s="78"/>
      <c r="T21" s="758"/>
      <c r="U21" s="758"/>
      <c r="V21" s="758"/>
      <c r="W21" s="758"/>
      <c r="X21" s="78"/>
      <c r="Y21" s="78"/>
      <c r="Z21" s="744"/>
      <c r="AA21" s="744"/>
      <c r="AB21" s="744"/>
      <c r="AC21" s="745"/>
    </row>
    <row r="22" spans="2:36" ht="33.75" customHeight="1" x14ac:dyDescent="0.25">
      <c r="B22" s="754"/>
      <c r="C22" s="755"/>
      <c r="D22" s="755"/>
      <c r="E22" s="755"/>
      <c r="F22" s="78"/>
      <c r="G22" s="78"/>
      <c r="H22" s="756"/>
      <c r="I22" s="756"/>
      <c r="J22" s="756"/>
      <c r="K22" s="756"/>
      <c r="L22" s="78"/>
      <c r="M22" s="78"/>
      <c r="N22" s="757"/>
      <c r="O22" s="757"/>
      <c r="P22" s="757"/>
      <c r="Q22" s="757"/>
      <c r="R22" s="78"/>
      <c r="S22" s="78"/>
      <c r="T22" s="758"/>
      <c r="U22" s="758"/>
      <c r="V22" s="758"/>
      <c r="W22" s="758"/>
      <c r="X22" s="78"/>
      <c r="Y22" s="78"/>
      <c r="Z22" s="744"/>
      <c r="AA22" s="744"/>
      <c r="AB22" s="744"/>
      <c r="AC22" s="745"/>
    </row>
    <row r="23" spans="2:36" ht="33.75" customHeight="1" thickBot="1" x14ac:dyDescent="0.3">
      <c r="B23" s="747"/>
      <c r="C23" s="748"/>
      <c r="D23" s="748"/>
      <c r="E23" s="748"/>
      <c r="F23" s="79"/>
      <c r="G23" s="79"/>
      <c r="H23" s="749"/>
      <c r="I23" s="749"/>
      <c r="J23" s="749"/>
      <c r="K23" s="749"/>
      <c r="L23" s="79"/>
      <c r="M23" s="79"/>
      <c r="N23" s="750"/>
      <c r="O23" s="750"/>
      <c r="P23" s="750"/>
      <c r="Q23" s="750"/>
      <c r="R23" s="79"/>
      <c r="S23" s="79"/>
      <c r="T23" s="751"/>
      <c r="U23" s="751"/>
      <c r="V23" s="751"/>
      <c r="W23" s="751"/>
      <c r="X23" s="79"/>
      <c r="Y23" s="79"/>
      <c r="Z23" s="752"/>
      <c r="AA23" s="752"/>
      <c r="AB23" s="752"/>
      <c r="AC23" s="753"/>
    </row>
    <row r="24" spans="2:36" ht="33.75" customHeight="1" x14ac:dyDescent="0.25">
      <c r="B24" s="154"/>
    </row>
    <row r="25" spans="2:36" ht="33.75" customHeight="1" x14ac:dyDescent="0.25">
      <c r="B25" s="154"/>
      <c r="E25" s="155"/>
    </row>
    <row r="26" spans="2:36" ht="33.75" customHeight="1" x14ac:dyDescent="0.25"/>
    <row r="27" spans="2:36" ht="33.75" customHeight="1" x14ac:dyDescent="0.25"/>
    <row r="28" spans="2:36" ht="33.75" customHeight="1" x14ac:dyDescent="0.25"/>
    <row r="29" spans="2:36" ht="33.75" customHeight="1" x14ac:dyDescent="0.25"/>
  </sheetData>
  <sheetProtection algorithmName="SHA-512" hashValue="0VP9lJLlkGNoavMT8GOSVMVDbCr4XFC6stSqVVJrydZPgn/unU6IpU2ZbKjIuKdcY7UtQClACurOF4dWmBjZAA==" saltValue="wdXOFCPbjcY6dsPbfe8JKg==" spinCount="100000" sheet="1"/>
  <mergeCells count="57">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 ref="T21:W21"/>
    <mergeCell ref="Z18:AC18"/>
    <mergeCell ref="Z19:AC19"/>
    <mergeCell ref="Q3:Q4"/>
    <mergeCell ref="T3:T4"/>
    <mergeCell ref="W3:W4"/>
    <mergeCell ref="Z3:Z4"/>
    <mergeCell ref="AC3:AC4"/>
    <mergeCell ref="B17:AC17"/>
    <mergeCell ref="E3:E4"/>
    <mergeCell ref="H3:H4"/>
    <mergeCell ref="K3:K4"/>
    <mergeCell ref="N3:N4"/>
    <mergeCell ref="B19:E19"/>
    <mergeCell ref="H19:K19"/>
    <mergeCell ref="N19:Q19"/>
    <mergeCell ref="B18:E18"/>
    <mergeCell ref="H18:K18"/>
    <mergeCell ref="N18:Q18"/>
    <mergeCell ref="T18:W18"/>
    <mergeCell ref="B20:E20"/>
    <mergeCell ref="H20:K20"/>
    <mergeCell ref="N20:Q20"/>
    <mergeCell ref="T20:W20"/>
    <mergeCell ref="T19:W19"/>
    <mergeCell ref="Z20:AC20"/>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s>
  <conditionalFormatting sqref="B5:E5 H5:K5">
    <cfRule type="containsText" dxfId="63" priority="3" stopIfTrue="1" operator="containsText" text="Remember">
      <formula>NOT(ISERROR(SEARCH("Remember",B5)))</formula>
    </cfRule>
  </conditionalFormatting>
  <conditionalFormatting sqref="B17:AC17">
    <cfRule type="containsText" dxfId="62" priority="2" stopIfTrue="1" operator="containsText" text="You">
      <formula>NOT(ISERROR(SEARCH("You",B17)))</formula>
    </cfRule>
  </conditionalFormatting>
  <conditionalFormatting sqref="N5:Q5">
    <cfRule type="containsText" dxfId="61"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847725</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238125</xdr:colOff>
                    <xdr:row>5</xdr:row>
                    <xdr:rowOff>85725</xdr:rowOff>
                  </from>
                  <to>
                    <xdr:col>35</xdr:col>
                    <xdr:colOff>1038225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1057275</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238125</xdr:colOff>
                    <xdr:row>9</xdr:row>
                    <xdr:rowOff>66675</xdr:rowOff>
                  </from>
                  <to>
                    <xdr:col>35</xdr:col>
                    <xdr:colOff>1038225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1057275</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activeCell="C7" sqref="C7"/>
      <selection pane="bottomLeft" activeCell="D7" sqref="D7"/>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89" t="s">
        <v>281</v>
      </c>
      <c r="D1" s="790"/>
      <c r="E1" s="790"/>
      <c r="F1" s="790"/>
      <c r="G1" s="790"/>
      <c r="H1" s="790"/>
      <c r="I1" s="790"/>
      <c r="J1" s="790"/>
      <c r="K1" s="790"/>
      <c r="L1" s="790"/>
      <c r="M1" s="790"/>
      <c r="N1" s="790"/>
      <c r="O1" s="790"/>
      <c r="P1" s="790"/>
      <c r="Q1" s="790"/>
      <c r="R1" s="790"/>
      <c r="S1" s="283"/>
      <c r="T1" s="876" t="s">
        <v>282</v>
      </c>
      <c r="U1" s="876"/>
      <c r="V1" s="876"/>
      <c r="W1" s="876"/>
      <c r="X1" s="876"/>
      <c r="Y1" s="876"/>
      <c r="Z1" s="876"/>
      <c r="AA1" s="283"/>
      <c r="AB1" s="790" t="s">
        <v>283</v>
      </c>
      <c r="AC1" s="790"/>
      <c r="AD1" s="790"/>
      <c r="AE1" s="790"/>
      <c r="AF1" s="790"/>
      <c r="AG1" s="790"/>
      <c r="AH1" s="790"/>
      <c r="AI1" s="790"/>
      <c r="AJ1" s="790"/>
      <c r="AK1" s="790"/>
      <c r="AL1" s="790"/>
      <c r="AM1" s="790"/>
      <c r="AN1" s="790"/>
      <c r="AO1" s="790"/>
      <c r="AP1" s="790"/>
      <c r="AQ1" s="790"/>
      <c r="AR1" s="790"/>
      <c r="AS1" s="790"/>
      <c r="AT1" s="790"/>
      <c r="AU1" s="790"/>
      <c r="AV1" s="790"/>
      <c r="AW1" s="790"/>
      <c r="AX1" s="790"/>
      <c r="AY1" s="790"/>
      <c r="AZ1" s="790"/>
      <c r="BA1" s="790"/>
      <c r="BB1" s="790"/>
      <c r="BC1" s="791"/>
    </row>
    <row r="2" spans="1:57" ht="69.75" customHeight="1" thickBot="1" x14ac:dyDescent="0.3">
      <c r="D2" s="887" t="s">
        <v>284</v>
      </c>
      <c r="E2" s="887"/>
      <c r="F2" s="887"/>
      <c r="G2" s="887"/>
      <c r="H2" s="887"/>
      <c r="I2" s="887"/>
      <c r="J2" s="887"/>
      <c r="K2" s="887"/>
      <c r="L2" s="887"/>
      <c r="M2" s="887"/>
      <c r="N2" s="887"/>
      <c r="O2" s="887"/>
      <c r="P2" s="887"/>
      <c r="Q2" s="887"/>
      <c r="R2" s="887"/>
      <c r="S2" s="426"/>
      <c r="T2" s="878" t="s">
        <v>249</v>
      </c>
      <c r="U2" s="878"/>
      <c r="V2" s="878"/>
      <c r="Y2" s="891" t="s">
        <v>285</v>
      </c>
      <c r="Z2" s="891"/>
      <c r="AB2" s="842" t="s">
        <v>286</v>
      </c>
      <c r="AC2" s="843"/>
      <c r="AD2" s="843"/>
      <c r="AE2" s="843"/>
      <c r="AF2" s="843"/>
      <c r="AG2" s="843"/>
      <c r="AH2" s="843"/>
      <c r="AI2" s="843"/>
      <c r="AJ2" s="843"/>
      <c r="AK2" s="843"/>
      <c r="AL2" s="843"/>
      <c r="AM2" s="843"/>
      <c r="AN2" s="843"/>
      <c r="AO2" s="843"/>
      <c r="AP2" s="843"/>
      <c r="AQ2" s="843"/>
      <c r="AR2" s="843"/>
      <c r="AS2" s="843"/>
      <c r="AT2" s="843"/>
      <c r="AU2" s="843"/>
      <c r="AV2" s="843"/>
      <c r="AW2" s="843"/>
      <c r="AX2" s="422"/>
      <c r="AY2" s="422"/>
      <c r="AZ2" s="844" t="s">
        <v>287</v>
      </c>
      <c r="BA2" s="845"/>
      <c r="BB2" s="845"/>
      <c r="BC2" s="845"/>
      <c r="BD2" s="845"/>
    </row>
    <row r="3" spans="1:57" ht="24" customHeight="1" thickBot="1" x14ac:dyDescent="0.35">
      <c r="C3" s="836" t="s">
        <v>288</v>
      </c>
      <c r="D3" s="837"/>
      <c r="E3" s="837"/>
      <c r="F3" s="837"/>
      <c r="G3" s="837"/>
      <c r="H3" s="837"/>
      <c r="I3" s="837"/>
      <c r="J3" s="837"/>
      <c r="K3" s="837"/>
      <c r="L3" s="837"/>
      <c r="M3" s="837"/>
      <c r="N3" s="837"/>
      <c r="O3" s="837"/>
      <c r="P3" s="837"/>
      <c r="Q3" s="837"/>
      <c r="R3" s="837"/>
      <c r="S3" s="837"/>
      <c r="T3" s="837"/>
      <c r="U3" s="837"/>
      <c r="V3" s="837"/>
      <c r="W3" s="837"/>
      <c r="X3" s="837"/>
      <c r="Y3" s="837"/>
      <c r="Z3" s="838"/>
      <c r="AB3" s="882" t="s">
        <v>289</v>
      </c>
      <c r="AC3" s="883"/>
      <c r="AD3" s="883"/>
      <c r="AE3" s="883"/>
      <c r="AF3" s="883"/>
      <c r="AG3" s="883"/>
      <c r="AH3" s="883"/>
      <c r="AI3" s="883"/>
      <c r="AJ3" s="883"/>
      <c r="AK3" s="883"/>
      <c r="AL3" s="883"/>
      <c r="AM3" s="883"/>
      <c r="AN3" s="883"/>
      <c r="AO3" s="401"/>
      <c r="AP3" s="401"/>
      <c r="AQ3" s="401"/>
      <c r="AR3" s="401" t="b">
        <v>0</v>
      </c>
      <c r="AS3" s="401"/>
      <c r="AT3" s="401"/>
      <c r="AU3" s="401"/>
      <c r="AV3" s="401"/>
      <c r="AW3" s="401"/>
      <c r="AX3" s="401"/>
      <c r="AY3" s="401"/>
      <c r="AZ3" s="401"/>
      <c r="BA3" s="401"/>
      <c r="BB3" s="401"/>
      <c r="BC3" s="402"/>
    </row>
    <row r="4" spans="1:57" ht="60.75" customHeight="1" thickBot="1" x14ac:dyDescent="0.3">
      <c r="C4" s="830" t="s">
        <v>290</v>
      </c>
      <c r="D4" s="831"/>
      <c r="E4" s="860" t="s">
        <v>291</v>
      </c>
      <c r="F4" s="861"/>
      <c r="G4" s="739" t="s">
        <v>292</v>
      </c>
      <c r="H4" s="855"/>
      <c r="I4" s="855"/>
      <c r="J4" s="856"/>
      <c r="K4" s="839" t="s">
        <v>293</v>
      </c>
      <c r="L4" s="840"/>
      <c r="M4" s="841"/>
      <c r="N4" s="850" t="s">
        <v>294</v>
      </c>
      <c r="O4" s="851"/>
      <c r="P4" s="852"/>
      <c r="Q4" s="888" t="s">
        <v>295</v>
      </c>
      <c r="R4" s="889"/>
      <c r="S4" s="879" t="s">
        <v>296</v>
      </c>
      <c r="T4" s="880"/>
      <c r="U4" s="880"/>
      <c r="V4" s="880"/>
      <c r="W4" s="880"/>
      <c r="X4" s="880"/>
      <c r="Y4" s="880"/>
      <c r="Z4" s="881"/>
      <c r="AB4" s="884" t="s">
        <v>297</v>
      </c>
      <c r="AC4" s="885"/>
      <c r="AD4" s="885"/>
      <c r="AE4" s="885"/>
      <c r="AF4" s="885"/>
      <c r="AG4" s="885"/>
      <c r="AH4" s="885"/>
      <c r="AI4" s="885"/>
      <c r="AJ4" s="885"/>
      <c r="AK4" s="885"/>
      <c r="AL4" s="885"/>
      <c r="AM4" s="885"/>
      <c r="AN4" s="885"/>
      <c r="AO4" s="885"/>
      <c r="AP4" s="885"/>
      <c r="AQ4" s="885"/>
      <c r="AR4" s="885"/>
      <c r="AS4" s="885"/>
      <c r="AT4" s="885"/>
      <c r="AU4" s="885"/>
      <c r="AV4" s="885"/>
      <c r="AW4" s="885"/>
      <c r="AX4" s="885"/>
      <c r="AY4" s="885"/>
      <c r="AZ4" s="885"/>
      <c r="BA4" s="885"/>
      <c r="BB4" s="885"/>
      <c r="BC4" s="886"/>
      <c r="BD4" s="66" t="s">
        <v>269</v>
      </c>
      <c r="BE4" s="66" t="s">
        <v>270</v>
      </c>
    </row>
    <row r="5" spans="1:57" ht="34.5" customHeight="1" x14ac:dyDescent="0.25">
      <c r="C5" s="832"/>
      <c r="D5" s="833"/>
      <c r="E5" s="862" t="s">
        <v>298</v>
      </c>
      <c r="F5" s="867" t="s">
        <v>299</v>
      </c>
      <c r="G5" s="846" t="s">
        <v>300</v>
      </c>
      <c r="H5" s="869" t="s">
        <v>301</v>
      </c>
      <c r="I5" s="871" t="s">
        <v>302</v>
      </c>
      <c r="J5" s="848" t="s">
        <v>303</v>
      </c>
      <c r="K5" s="703" t="s">
        <v>304</v>
      </c>
      <c r="L5" s="819" t="s">
        <v>305</v>
      </c>
      <c r="M5" s="709" t="s">
        <v>306</v>
      </c>
      <c r="N5" s="678" t="s">
        <v>307</v>
      </c>
      <c r="O5" s="819" t="s">
        <v>308</v>
      </c>
      <c r="P5" s="853" t="s">
        <v>309</v>
      </c>
      <c r="Q5" s="893" t="s">
        <v>310</v>
      </c>
      <c r="R5" s="867" t="s">
        <v>311</v>
      </c>
      <c r="S5" s="814" t="s">
        <v>312</v>
      </c>
      <c r="T5" s="815"/>
      <c r="U5" s="815"/>
      <c r="V5" s="815"/>
      <c r="W5" s="66"/>
      <c r="X5" s="66" t="b">
        <v>0</v>
      </c>
      <c r="Y5" s="78"/>
      <c r="Z5" s="864" t="str">
        <f>IF(AND(X5=FALSE,X6=FALSE,X7=FALSE,X8=FALSE),"",IF(AND(X5=TRUE,X6=TRUE),"Yes",IF(AND(X5=TRUE,X7=TRUE),"Yes",IF(AND(X6=TRUE,X7=TRUE),"Yes",IF(AND(X5=TRUE,X8=TRUE),"Yes",IF(AND(X7=TRUE,X8=TRUE),"Yes","No"))))))</f>
        <v/>
      </c>
      <c r="AB5" s="877" t="s">
        <v>313</v>
      </c>
      <c r="AC5" s="398"/>
      <c r="AD5" s="398"/>
      <c r="AE5" s="892" t="s">
        <v>251</v>
      </c>
      <c r="AF5" s="399"/>
      <c r="AG5" s="399"/>
      <c r="AH5" s="818" t="s">
        <v>314</v>
      </c>
      <c r="AI5" s="623"/>
      <c r="AJ5" s="623"/>
      <c r="AK5" s="818" t="s">
        <v>251</v>
      </c>
      <c r="AL5" s="399"/>
      <c r="AM5" s="399"/>
      <c r="AN5" s="859" t="s">
        <v>315</v>
      </c>
      <c r="AO5" s="626"/>
      <c r="AP5" s="626"/>
      <c r="AQ5" s="859" t="s">
        <v>251</v>
      </c>
      <c r="AR5" s="399"/>
      <c r="AS5" s="399"/>
      <c r="AT5" s="857" t="s">
        <v>316</v>
      </c>
      <c r="AU5" s="625"/>
      <c r="AV5" s="625"/>
      <c r="AW5" s="857" t="s">
        <v>251</v>
      </c>
      <c r="AX5" s="399"/>
      <c r="AY5" s="399"/>
      <c r="AZ5" s="960" t="s">
        <v>317</v>
      </c>
      <c r="BA5" s="627"/>
      <c r="BB5" s="400"/>
      <c r="BC5" s="895" t="s">
        <v>251</v>
      </c>
      <c r="BD5" s="858">
        <v>1</v>
      </c>
      <c r="BE5" s="858">
        <f>INDEX(Cups,BD5)</f>
        <v>0</v>
      </c>
    </row>
    <row r="6" spans="1:57" ht="44.25" customHeight="1" thickBot="1" x14ac:dyDescent="0.3">
      <c r="C6" s="834"/>
      <c r="D6" s="835"/>
      <c r="E6" s="863"/>
      <c r="F6" s="868"/>
      <c r="G6" s="847"/>
      <c r="H6" s="870"/>
      <c r="I6" s="872"/>
      <c r="J6" s="849"/>
      <c r="K6" s="704"/>
      <c r="L6" s="820"/>
      <c r="M6" s="710"/>
      <c r="N6" s="890"/>
      <c r="O6" s="820"/>
      <c r="P6" s="854"/>
      <c r="Q6" s="894"/>
      <c r="R6" s="868"/>
      <c r="S6" s="814" t="s">
        <v>318</v>
      </c>
      <c r="T6" s="815"/>
      <c r="U6" s="815"/>
      <c r="V6" s="815"/>
      <c r="W6" s="66"/>
      <c r="X6" s="66" t="b">
        <v>0</v>
      </c>
      <c r="Y6" s="78"/>
      <c r="Z6" s="865"/>
      <c r="AB6" s="797"/>
      <c r="AC6" s="308" t="s">
        <v>256</v>
      </c>
      <c r="AD6" s="308"/>
      <c r="AE6" s="780"/>
      <c r="AF6" s="252" t="s">
        <v>257</v>
      </c>
      <c r="AG6" s="252" t="s">
        <v>258</v>
      </c>
      <c r="AH6" s="782"/>
      <c r="AI6" s="621" t="s">
        <v>259</v>
      </c>
      <c r="AJ6" s="621"/>
      <c r="AK6" s="782"/>
      <c r="AL6" s="252" t="s">
        <v>260</v>
      </c>
      <c r="AM6" s="252" t="s">
        <v>261</v>
      </c>
      <c r="AN6" s="769"/>
      <c r="AO6" s="615" t="s">
        <v>262</v>
      </c>
      <c r="AP6" s="615"/>
      <c r="AQ6" s="769"/>
      <c r="AR6" s="252" t="s">
        <v>263</v>
      </c>
      <c r="AS6" s="252" t="s">
        <v>264</v>
      </c>
      <c r="AT6" s="771"/>
      <c r="AU6" s="617" t="s">
        <v>265</v>
      </c>
      <c r="AV6" s="617"/>
      <c r="AW6" s="771"/>
      <c r="AX6" s="252" t="s">
        <v>266</v>
      </c>
      <c r="AY6" s="252" t="s">
        <v>267</v>
      </c>
      <c r="AZ6" s="773"/>
      <c r="BA6" s="619" t="s">
        <v>268</v>
      </c>
      <c r="BB6" s="253"/>
      <c r="BC6" s="775"/>
      <c r="BD6" s="858"/>
      <c r="BE6" s="858"/>
    </row>
    <row r="7" spans="1:57" ht="34.5" customHeight="1" x14ac:dyDescent="0.25">
      <c r="A7" s="427">
        <v>1</v>
      </c>
      <c r="B7" s="427">
        <f>INDEX(meals,A7)</f>
        <v>0</v>
      </c>
      <c r="C7" s="433">
        <v>1</v>
      </c>
      <c r="D7" s="77"/>
      <c r="E7" s="172" t="str">
        <f>IF(B7=0,"",FLOOR(VLOOKUP(A7,'All Meals'!$A$12:$V$61,4),0.25))</f>
        <v/>
      </c>
      <c r="F7" s="173" t="str">
        <f>IF(B7=0,"",IF(E7="","No",IF(E7&gt;=2,"Yes","No")))</f>
        <v/>
      </c>
      <c r="G7" s="172" t="str">
        <f>IF(B7=0,"",FLOOR(VLOOKUP(A7,'All Meals'!$A$12:$V$61,5),0.25))</f>
        <v/>
      </c>
      <c r="H7" s="174" t="str">
        <f>IF(B7=0,"",IF(G7="","No",IF(G7&gt;=2,"Yes","No")))</f>
        <v/>
      </c>
      <c r="I7" s="247" t="str">
        <f>IF(B7=0,"",FLOOR(VLOOKUP(A7,'All Meals'!$A$12:$V$61,6),0.25))</f>
        <v/>
      </c>
      <c r="J7" s="247" t="str">
        <f>IF(B7=0,"",FLOOR(VLOOKUP(A7,'All Meals'!$A$12:$V$61,7),0.25))</f>
        <v/>
      </c>
      <c r="K7" s="95" t="str">
        <f>IF(B7=0, "",VLOOKUP(A7,'All Meals'!$A$12:$V$61,10))</f>
        <v/>
      </c>
      <c r="L7" s="96" t="str">
        <f t="shared" ref="L7:L26" si="0">IF(B7=0,"",IF(K7="","No",IF(K7&gt;=1,"Yes","No")))</f>
        <v/>
      </c>
      <c r="M7" s="333" t="str">
        <f>IF(B7=0, "",VLOOKUP(A7,'All Meals'!$A$12:$V$61,13))</f>
        <v/>
      </c>
      <c r="N7" s="95" t="str">
        <f>IF(B7=0, "",VLOOKUP(A7,'All Meals'!$A$12:$V$61,16))</f>
        <v/>
      </c>
      <c r="O7" s="417" t="str">
        <f t="shared" ref="O7:O26" si="1">IF(B7=0,"",IF(N7="","No",IF(N7&gt;=1,"Yes","No")))</f>
        <v/>
      </c>
      <c r="P7" s="418" t="str">
        <f>IF(B7=0, "",VLOOKUP(A7,'All Meals'!$A$12:$V$61,19))</f>
        <v/>
      </c>
      <c r="Q7" s="95" t="str">
        <f>IF(B7=0, "",VLOOKUP(A7,'All Meals'!$A$12:$V$61,20))</f>
        <v/>
      </c>
      <c r="R7" s="173" t="str">
        <f t="shared" ref="R7:R26" si="2">IF(B7=0,"",IF(Q7="","No",IF(Q7&gt;=1,"Yes","No")))</f>
        <v/>
      </c>
      <c r="S7" s="814" t="s">
        <v>319</v>
      </c>
      <c r="T7" s="815"/>
      <c r="U7" s="815"/>
      <c r="V7" s="815"/>
      <c r="W7" s="66"/>
      <c r="X7" s="66" t="b">
        <v>0</v>
      </c>
      <c r="Y7" s="78"/>
      <c r="Z7" s="865"/>
      <c r="AB7" s="821" t="s">
        <v>320</v>
      </c>
      <c r="AC7" s="828"/>
      <c r="AD7" s="828"/>
      <c r="AE7" s="826"/>
      <c r="AF7" s="823">
        <v>1</v>
      </c>
      <c r="AG7" s="825">
        <f>INDEX(Cups,AF7)</f>
        <v>0</v>
      </c>
      <c r="AH7" s="942" t="s">
        <v>321</v>
      </c>
      <c r="AI7" s="944"/>
      <c r="AJ7" s="944"/>
      <c r="AK7" s="942"/>
      <c r="AL7" s="823">
        <v>1</v>
      </c>
      <c r="AM7" s="825">
        <f>INDEX(Cups,AL7)</f>
        <v>0</v>
      </c>
      <c r="AN7" s="816" t="s">
        <v>322</v>
      </c>
      <c r="AO7" s="972"/>
      <c r="AP7" s="972"/>
      <c r="AQ7" s="816"/>
      <c r="AR7" s="823">
        <v>1</v>
      </c>
      <c r="AS7" s="825">
        <f>INDEX(Cups,AR7)</f>
        <v>0</v>
      </c>
      <c r="AT7" s="968" t="s">
        <v>323</v>
      </c>
      <c r="AU7" s="958"/>
      <c r="AV7" s="958"/>
      <c r="AW7" s="958"/>
      <c r="AX7" s="823">
        <v>1</v>
      </c>
      <c r="AY7" s="825">
        <f>INDEX(Cups,AX7)</f>
        <v>0</v>
      </c>
      <c r="AZ7" s="970" t="s">
        <v>324</v>
      </c>
      <c r="BA7" s="964"/>
      <c r="BB7" s="964"/>
      <c r="BC7" s="966"/>
    </row>
    <row r="8" spans="1:57" ht="33.75" customHeight="1" thickBot="1" x14ac:dyDescent="0.3">
      <c r="A8" s="427">
        <v>1</v>
      </c>
      <c r="B8" s="427">
        <f>INDEX(meals,A8)</f>
        <v>0</v>
      </c>
      <c r="C8" s="434">
        <v>2</v>
      </c>
      <c r="D8" s="59"/>
      <c r="E8" s="172" t="str">
        <f>IF(B8=0,"",FLOOR(VLOOKUP(A8,'All Meals'!$A$12:$V$61,4),0.25))</f>
        <v/>
      </c>
      <c r="F8" s="246" t="str">
        <f t="shared" ref="F8:F26" si="3">IF(B8=0,"",IF(E8="","No",IF(E8&gt;=2,"Yes","No")))</f>
        <v/>
      </c>
      <c r="G8" s="172" t="str">
        <f>IF(B8=0,"",FLOOR(VLOOKUP(A8,'All Meals'!$A$12:$V$61,5),0.25))</f>
        <v/>
      </c>
      <c r="H8" s="174" t="str">
        <f t="shared" ref="H8:H26" si="4">IF(B8=0,"",IF(G8="","No",IF(G8&gt;=2,"Yes","No")))</f>
        <v/>
      </c>
      <c r="I8" s="247" t="str">
        <f>IF(B8=0,"",FLOOR(VLOOKUP(A8,'All Meals'!$A$12:$V$61,6),0.25))</f>
        <v/>
      </c>
      <c r="J8" s="247" t="str">
        <f>IF(B8=0,"",FLOOR(VLOOKUP(A8,'All Meals'!$A$12:$V$61,7),0.25))</f>
        <v/>
      </c>
      <c r="K8" s="95" t="str">
        <f>IF(B8=0, "",VLOOKUP(A8,'All Meals'!$A$12:$V$61,10))</f>
        <v/>
      </c>
      <c r="L8" s="96" t="str">
        <f t="shared" si="0"/>
        <v/>
      </c>
      <c r="M8" s="333" t="str">
        <f>IF(B8=0, "",VLOOKUP(A8,'All Meals'!$A$12:$V$61,13))</f>
        <v/>
      </c>
      <c r="N8" s="95" t="str">
        <f>IF(B8=0, "",VLOOKUP(A8,'All Meals'!$A$12:$V$61,16))</f>
        <v/>
      </c>
      <c r="O8" s="417" t="str">
        <f t="shared" si="1"/>
        <v/>
      </c>
      <c r="P8" s="418" t="str">
        <f>IF(B8=0, "",VLOOKUP(A8,'All Meals'!$A$12:$V$61,19))</f>
        <v/>
      </c>
      <c r="Q8" s="95" t="str">
        <f>IF(B8=0, "",VLOOKUP(A8,'All Meals'!$A$12:$V$61,20))</f>
        <v/>
      </c>
      <c r="R8" s="173" t="str">
        <f t="shared" si="2"/>
        <v/>
      </c>
      <c r="S8" s="814" t="s">
        <v>325</v>
      </c>
      <c r="T8" s="815"/>
      <c r="U8" s="815"/>
      <c r="V8" s="815"/>
      <c r="W8" s="66"/>
      <c r="X8" s="66" t="b">
        <v>0</v>
      </c>
      <c r="Y8" s="78"/>
      <c r="Z8" s="866"/>
      <c r="AB8" s="822"/>
      <c r="AC8" s="829"/>
      <c r="AD8" s="829"/>
      <c r="AE8" s="827"/>
      <c r="AF8" s="824"/>
      <c r="AG8" s="824"/>
      <c r="AH8" s="943"/>
      <c r="AI8" s="945"/>
      <c r="AJ8" s="945"/>
      <c r="AK8" s="943"/>
      <c r="AL8" s="824"/>
      <c r="AM8" s="824"/>
      <c r="AN8" s="817"/>
      <c r="AO8" s="973"/>
      <c r="AP8" s="973"/>
      <c r="AQ8" s="817"/>
      <c r="AR8" s="824"/>
      <c r="AS8" s="824"/>
      <c r="AT8" s="969"/>
      <c r="AU8" s="959"/>
      <c r="AV8" s="959"/>
      <c r="AW8" s="959"/>
      <c r="AX8" s="824"/>
      <c r="AY8" s="824"/>
      <c r="AZ8" s="971"/>
      <c r="BA8" s="965"/>
      <c r="BB8" s="965"/>
      <c r="BC8" s="967"/>
    </row>
    <row r="9" spans="1:57" ht="33.75" customHeight="1" thickBot="1" x14ac:dyDescent="0.3">
      <c r="A9" s="427">
        <v>1</v>
      </c>
      <c r="B9" s="427">
        <f>INDEX(meals,A9)</f>
        <v>0</v>
      </c>
      <c r="C9" s="434">
        <v>3</v>
      </c>
      <c r="D9" s="59"/>
      <c r="E9" s="172" t="str">
        <f>IF(B9=0,"",FLOOR(VLOOKUP(A9,'All Meals'!$A$12:$V$61,4),0.25))</f>
        <v/>
      </c>
      <c r="F9" s="246" t="str">
        <f t="shared" si="3"/>
        <v/>
      </c>
      <c r="G9" s="172" t="str">
        <f>IF(B9=0,"",FLOOR(VLOOKUP(A9,'All Meals'!$A$12:$V$61,5),0.25))</f>
        <v/>
      </c>
      <c r="H9" s="174" t="str">
        <f t="shared" si="4"/>
        <v/>
      </c>
      <c r="I9" s="247" t="str">
        <f>IF(B9=0,"",FLOOR(VLOOKUP(A9,'All Meals'!$A$12:$V$61,6),0.25))</f>
        <v/>
      </c>
      <c r="J9" s="247" t="str">
        <f>IF(B9=0,"",FLOOR(VLOOKUP(A9,'All Meals'!$A$12:$V$61,7),0.25))</f>
        <v/>
      </c>
      <c r="K9" s="95" t="str">
        <f>IF(B9=0, "",VLOOKUP(A9,'All Meals'!$A$12:$V$61,10))</f>
        <v/>
      </c>
      <c r="L9" s="96" t="str">
        <f t="shared" si="0"/>
        <v/>
      </c>
      <c r="M9" s="333" t="str">
        <f>IF(B9=0, "",VLOOKUP(A9,'All Meals'!$A$12:$V$61,13))</f>
        <v/>
      </c>
      <c r="N9" s="95" t="str">
        <f>IF(B9=0, "",VLOOKUP(A9,'All Meals'!$A$12:$V$61,16))</f>
        <v/>
      </c>
      <c r="O9" s="417" t="str">
        <f t="shared" si="1"/>
        <v/>
      </c>
      <c r="P9" s="418" t="str">
        <f>IF(B9=0, "",VLOOKUP(A9,'All Meals'!$A$12:$V$61,19))</f>
        <v/>
      </c>
      <c r="Q9" s="95" t="str">
        <f>IF(B9=0, "",VLOOKUP(A9,'All Meals'!$A$12:$V$61,20))</f>
        <v/>
      </c>
      <c r="R9" s="173" t="str">
        <f t="shared" si="2"/>
        <v/>
      </c>
      <c r="S9" s="935" t="s">
        <v>326</v>
      </c>
      <c r="T9" s="936"/>
      <c r="U9" s="936"/>
      <c r="V9" s="936"/>
      <c r="W9" s="93"/>
      <c r="X9" s="93" t="b">
        <v>0</v>
      </c>
      <c r="Y9" s="79"/>
      <c r="Z9" s="94" t="str">
        <f>IF(X9=TRUE,"No","")</f>
        <v/>
      </c>
      <c r="AB9" s="920" t="str">
        <f>IF(OR(COUNTIF(AC10:AC19, 12)&gt;0, COUNTIF(AC10:AC19,2)&gt;0, COUNTIF(AC10:AC19,4)&gt;0, COUNTIF(AC10:AC19,10)&gt;0, COUNTIF(AC10:AC19,15)&gt;0, COUNTIF(AC10:AC19,17)&gt;0,), "Remember to enter CREDITABLE amounts of leafy greens!", "")</f>
        <v/>
      </c>
      <c r="AC9" s="921"/>
      <c r="AD9" s="921"/>
      <c r="AE9" s="922"/>
      <c r="AF9" s="624"/>
      <c r="AG9" s="624"/>
      <c r="AH9" s="939" t="str">
        <f>IF(COUNTIF(AI10:AI19,10)&gt;0,"Remember to enter the CREDITABLE amount of tomato paste!","")</f>
        <v/>
      </c>
      <c r="AI9" s="940"/>
      <c r="AJ9" s="940"/>
      <c r="AK9" s="941"/>
      <c r="AL9" s="624"/>
      <c r="AM9" s="624"/>
      <c r="AN9" s="805" t="str">
        <f>IF(SUM(AO10:AO19)&gt;10, "If crediting as a vegetable do not also credit as a meat/meat alternate", "")</f>
        <v/>
      </c>
      <c r="AO9" s="806"/>
      <c r="AP9" s="806"/>
      <c r="AQ9" s="807"/>
      <c r="AR9" s="282"/>
      <c r="AS9" s="282"/>
      <c r="AT9" s="955"/>
      <c r="AU9" s="956"/>
      <c r="AV9" s="956"/>
      <c r="AW9" s="957"/>
      <c r="AX9" s="282"/>
      <c r="AY9" s="282"/>
      <c r="AZ9" s="961"/>
      <c r="BA9" s="962"/>
      <c r="BB9" s="962"/>
      <c r="BC9" s="963"/>
    </row>
    <row r="10" spans="1:57" ht="33.75" customHeight="1" thickBot="1" x14ac:dyDescent="0.3">
      <c r="A10" s="427">
        <v>1</v>
      </c>
      <c r="B10" s="427">
        <f t="shared" ref="B10:B26" si="5">INDEX(meals,A10)</f>
        <v>0</v>
      </c>
      <c r="C10" s="434">
        <v>4</v>
      </c>
      <c r="D10" s="59"/>
      <c r="E10" s="172" t="str">
        <f>IF(B10=0,"",FLOOR(VLOOKUP(A10,'All Meals'!$A$12:$V$61,4),0.25))</f>
        <v/>
      </c>
      <c r="F10" s="246" t="str">
        <f t="shared" si="3"/>
        <v/>
      </c>
      <c r="G10" s="172" t="str">
        <f>IF(B10=0,"",FLOOR(VLOOKUP(A10,'All Meals'!$A$12:$V$61,5),0.25))</f>
        <v/>
      </c>
      <c r="H10" s="174" t="str">
        <f t="shared" si="4"/>
        <v/>
      </c>
      <c r="I10" s="247" t="str">
        <f>IF(B10=0,"",FLOOR(VLOOKUP(A10,'All Meals'!$A$12:$V$61,6),0.25))</f>
        <v/>
      </c>
      <c r="J10" s="247" t="str">
        <f>IF(B10=0,"",FLOOR(VLOOKUP(A10,'All Meals'!$A$12:$V$61,7),0.25))</f>
        <v/>
      </c>
      <c r="K10" s="95" t="str">
        <f>IF(B10=0, "",VLOOKUP(A10,'All Meals'!$A$12:$V$61,10))</f>
        <v/>
      </c>
      <c r="L10" s="96" t="str">
        <f t="shared" si="0"/>
        <v/>
      </c>
      <c r="M10" s="333" t="str">
        <f>IF(B10=0, "",VLOOKUP(A10,'All Meals'!$A$12:$V$61,13))</f>
        <v/>
      </c>
      <c r="N10" s="95" t="str">
        <f>IF(B10=0, "",VLOOKUP(A10,'All Meals'!$A$12:$V$61,16))</f>
        <v/>
      </c>
      <c r="O10" s="417" t="str">
        <f t="shared" si="1"/>
        <v/>
      </c>
      <c r="P10" s="418" t="str">
        <f>IF(B10=0, "",VLOOKUP(A10,'All Meals'!$A$12:$V$61,19))</f>
        <v/>
      </c>
      <c r="Q10" s="95" t="str">
        <f>IF(B10=0, "",VLOOKUP(A10,'All Meals'!$A$12:$V$61,20))</f>
        <v/>
      </c>
      <c r="R10" s="173" t="str">
        <f t="shared" si="2"/>
        <v/>
      </c>
      <c r="S10" s="309"/>
      <c r="T10" s="154"/>
      <c r="U10" s="154"/>
      <c r="V10" s="154"/>
      <c r="W10" s="66"/>
      <c r="X10" s="66"/>
      <c r="AB10" s="206"/>
      <c r="AC10" s="207">
        <v>1</v>
      </c>
      <c r="AD10" s="207">
        <f t="shared" ref="AD10:AD19" si="6">INDEX(GREEN,AC10)</f>
        <v>0</v>
      </c>
      <c r="AE10" s="207"/>
      <c r="AF10" s="281">
        <v>1</v>
      </c>
      <c r="AG10" s="281" t="str">
        <f t="shared" ref="AG10:AG19" si="7">IF(AD10=0,"",INDEX(Cups,AF10))</f>
        <v/>
      </c>
      <c r="AH10" s="82"/>
      <c r="AI10" s="82">
        <v>1</v>
      </c>
      <c r="AJ10" s="82">
        <f t="shared" ref="AJ10:AJ19" si="8">INDEX(RED,AI10)</f>
        <v>0</v>
      </c>
      <c r="AK10" s="82"/>
      <c r="AL10" s="281">
        <v>1</v>
      </c>
      <c r="AM10" s="281" t="str">
        <f t="shared" ref="AM10:AM19" si="9">IF(AJ10=0, "", INDEX(Cups,AL10))</f>
        <v/>
      </c>
      <c r="AN10" s="208"/>
      <c r="AO10" s="208">
        <v>1</v>
      </c>
      <c r="AP10" s="208">
        <f t="shared" ref="AP10:AP19" si="10">INDEX(BEANS,AO10)</f>
        <v>0</v>
      </c>
      <c r="AQ10" s="208"/>
      <c r="AR10" s="281">
        <v>1</v>
      </c>
      <c r="AS10" s="281" t="str">
        <f t="shared" ref="AS10:AS19" si="11">IF(AP10=0,"",INDEX(Cups,AR10))</f>
        <v/>
      </c>
      <c r="AT10" s="209"/>
      <c r="AU10" s="209">
        <v>1</v>
      </c>
      <c r="AV10" s="209">
        <f t="shared" ref="AV10:AV19" si="12">INDEX(STARCHY,AU10)</f>
        <v>0</v>
      </c>
      <c r="AW10" s="209"/>
      <c r="AX10" s="281">
        <v>1</v>
      </c>
      <c r="AY10" s="281" t="str">
        <f>IF(AV10=0,"",INDEX(Cups,AX10))</f>
        <v/>
      </c>
      <c r="AZ10" s="210"/>
      <c r="BA10" s="210">
        <v>1</v>
      </c>
      <c r="BB10" s="211">
        <f t="shared" ref="BB10:BB19" si="13">INDEX(OTHER,BA10)</f>
        <v>0</v>
      </c>
      <c r="BC10" s="212"/>
      <c r="BD10" s="66">
        <v>1</v>
      </c>
      <c r="BE10" s="66" t="str">
        <f t="shared" ref="BE10:BE19" si="14">IF(BB10=0,"",INDEX(Cups,BD10))</f>
        <v/>
      </c>
    </row>
    <row r="11" spans="1:57" ht="33.75" customHeight="1" x14ac:dyDescent="0.25">
      <c r="A11" s="427">
        <v>1</v>
      </c>
      <c r="B11" s="427">
        <f t="shared" si="5"/>
        <v>0</v>
      </c>
      <c r="C11" s="434">
        <v>5</v>
      </c>
      <c r="D11" s="59"/>
      <c r="E11" s="172" t="str">
        <f>IF(B11=0,"",FLOOR(VLOOKUP(A11,'All Meals'!$A$12:$V$61,4),0.25))</f>
        <v/>
      </c>
      <c r="F11" s="246" t="str">
        <f t="shared" si="3"/>
        <v/>
      </c>
      <c r="G11" s="172" t="str">
        <f>IF(B11=0,"",FLOOR(VLOOKUP(A11,'All Meals'!$A$12:$V$61,5),0.25))</f>
        <v/>
      </c>
      <c r="H11" s="174" t="str">
        <f t="shared" si="4"/>
        <v/>
      </c>
      <c r="I11" s="247" t="str">
        <f>IF(B11=0,"",FLOOR(VLOOKUP(A11,'All Meals'!$A$12:$V$61,6),0.25))</f>
        <v/>
      </c>
      <c r="J11" s="247" t="str">
        <f>IF(B11=0,"",FLOOR(VLOOKUP(A11,'All Meals'!$A$12:$V$61,7),0.25))</f>
        <v/>
      </c>
      <c r="K11" s="95" t="str">
        <f>IF(B11=0, "",VLOOKUP(A11,'All Meals'!$A$12:$V$61,10))</f>
        <v/>
      </c>
      <c r="L11" s="96" t="str">
        <f t="shared" si="0"/>
        <v/>
      </c>
      <c r="M11" s="333" t="str">
        <f>IF(B11=0, "",VLOOKUP(A11,'All Meals'!$A$12:$V$61,13))</f>
        <v/>
      </c>
      <c r="N11" s="95" t="str">
        <f>IF(B11=0, "",VLOOKUP(A11,'All Meals'!$A$12:$V$61,16))</f>
        <v/>
      </c>
      <c r="O11" s="417" t="str">
        <f t="shared" si="1"/>
        <v/>
      </c>
      <c r="P11" s="418" t="str">
        <f>IF(B11=0, "",VLOOKUP(A11,'All Meals'!$A$12:$V$61,19))</f>
        <v/>
      </c>
      <c r="Q11" s="95" t="str">
        <f>IF(B11=0, "",VLOOKUP(A11,'All Meals'!$A$12:$V$61,20))</f>
        <v/>
      </c>
      <c r="R11" s="173" t="str">
        <f t="shared" si="2"/>
        <v/>
      </c>
      <c r="T11" s="675" t="s">
        <v>119</v>
      </c>
      <c r="U11" s="676"/>
      <c r="V11" s="676"/>
      <c r="W11" s="676"/>
      <c r="X11" s="676"/>
      <c r="Y11" s="676"/>
      <c r="Z11" s="677"/>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27">
        <v>1</v>
      </c>
      <c r="B12" s="427">
        <f t="shared" si="5"/>
        <v>0</v>
      </c>
      <c r="C12" s="434">
        <v>6</v>
      </c>
      <c r="D12" s="59"/>
      <c r="E12" s="172" t="str">
        <f>IF(B12=0,"",FLOOR(VLOOKUP(A12,'All Meals'!$A$12:$V$61,4),0.25))</f>
        <v/>
      </c>
      <c r="F12" s="246" t="str">
        <f t="shared" si="3"/>
        <v/>
      </c>
      <c r="G12" s="172" t="str">
        <f>IF(B12=0,"",FLOOR(VLOOKUP(A12,'All Meals'!$A$12:$V$61,5),0.25))</f>
        <v/>
      </c>
      <c r="H12" s="174" t="str">
        <f t="shared" si="4"/>
        <v/>
      </c>
      <c r="I12" s="247" t="str">
        <f>IF(B12=0,"",FLOOR(VLOOKUP(A12,'All Meals'!$A$12:$V$61,6),0.25))</f>
        <v/>
      </c>
      <c r="J12" s="247" t="str">
        <f>IF(B12=0,"",FLOOR(VLOOKUP(A12,'All Meals'!$A$12:$V$61,7),0.25))</f>
        <v/>
      </c>
      <c r="K12" s="95" t="str">
        <f>IF(B12=0, "",VLOOKUP(A12,'All Meals'!$A$12:$V$61,10))</f>
        <v/>
      </c>
      <c r="L12" s="96" t="str">
        <f t="shared" si="0"/>
        <v/>
      </c>
      <c r="M12" s="333" t="str">
        <f>IF(B12=0, "",VLOOKUP(A12,'All Meals'!$A$12:$V$61,13))</f>
        <v/>
      </c>
      <c r="N12" s="95" t="str">
        <f>IF(B12=0, "",VLOOKUP(A12,'All Meals'!$A$12:$V$61,16))</f>
        <v/>
      </c>
      <c r="O12" s="417" t="str">
        <f t="shared" si="1"/>
        <v/>
      </c>
      <c r="P12" s="418" t="str">
        <f>IF(B12=0, "",VLOOKUP(A12,'All Meals'!$A$12:$V$61,19))</f>
        <v/>
      </c>
      <c r="Q12" s="95" t="str">
        <f>IF(B12=0, "",VLOOKUP(A12,'All Meals'!$A$12:$V$61,20))</f>
        <v/>
      </c>
      <c r="R12" s="173" t="str">
        <f t="shared" si="2"/>
        <v/>
      </c>
      <c r="T12" s="906"/>
      <c r="U12" s="907"/>
      <c r="V12" s="907"/>
      <c r="W12" s="907"/>
      <c r="X12" s="907"/>
      <c r="Y12" s="907"/>
      <c r="Z12" s="908"/>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27">
        <v>1</v>
      </c>
      <c r="B13" s="427">
        <f t="shared" si="5"/>
        <v>0</v>
      </c>
      <c r="C13" s="434">
        <v>7</v>
      </c>
      <c r="D13" s="59"/>
      <c r="E13" s="172" t="str">
        <f>IF(B13=0,"",FLOOR(VLOOKUP(A13,'All Meals'!$A$12:$V$61,4),0.25))</f>
        <v/>
      </c>
      <c r="F13" s="246" t="str">
        <f t="shared" si="3"/>
        <v/>
      </c>
      <c r="G13" s="172" t="str">
        <f>IF(B13=0,"",FLOOR(VLOOKUP(A13,'All Meals'!$A$12:$V$61,5),0.25))</f>
        <v/>
      </c>
      <c r="H13" s="174" t="str">
        <f t="shared" si="4"/>
        <v/>
      </c>
      <c r="I13" s="247" t="str">
        <f>IF(B13=0,"",FLOOR(VLOOKUP(A13,'All Meals'!$A$12:$V$61,6),0.25))</f>
        <v/>
      </c>
      <c r="J13" s="247" t="str">
        <f>IF(B13=0,"",FLOOR(VLOOKUP(A13,'All Meals'!$A$12:$V$61,7),0.25))</f>
        <v/>
      </c>
      <c r="K13" s="95" t="str">
        <f>IF(B13=0, "",VLOOKUP(A13,'All Meals'!$A$12:$V$61,10))</f>
        <v/>
      </c>
      <c r="L13" s="96" t="str">
        <f t="shared" si="0"/>
        <v/>
      </c>
      <c r="M13" s="333" t="str">
        <f>IF(B13=0, "",VLOOKUP(A13,'All Meals'!$A$12:$V$61,13))</f>
        <v/>
      </c>
      <c r="N13" s="95" t="str">
        <f>IF(B13=0, "",VLOOKUP(A13,'All Meals'!$A$12:$V$61,16))</f>
        <v/>
      </c>
      <c r="O13" s="417" t="str">
        <f t="shared" si="1"/>
        <v/>
      </c>
      <c r="P13" s="418" t="str">
        <f>IF(B13=0, "",VLOOKUP(A13,'All Meals'!$A$12:$V$61,19))</f>
        <v/>
      </c>
      <c r="Q13" s="95" t="str">
        <f>IF(B13=0, "",VLOOKUP(A13,'All Meals'!$A$12:$V$61,20))</f>
        <v/>
      </c>
      <c r="R13" s="173" t="str">
        <f t="shared" si="2"/>
        <v/>
      </c>
      <c r="T13" s="925" t="s">
        <v>327</v>
      </c>
      <c r="U13" s="926"/>
      <c r="V13" s="926"/>
      <c r="W13" s="78">
        <v>1</v>
      </c>
      <c r="X13" s="78">
        <f>INDEX(Cups,W13)</f>
        <v>0</v>
      </c>
      <c r="Y13" s="933"/>
      <c r="Z13" s="934"/>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27">
        <v>1</v>
      </c>
      <c r="B14" s="427">
        <f t="shared" si="5"/>
        <v>0</v>
      </c>
      <c r="C14" s="434">
        <v>8</v>
      </c>
      <c r="D14" s="59"/>
      <c r="E14" s="172" t="str">
        <f>IF(B14=0,"",FLOOR(VLOOKUP(A14,'All Meals'!$A$12:$V$61,4),0.25))</f>
        <v/>
      </c>
      <c r="F14" s="246" t="str">
        <f t="shared" si="3"/>
        <v/>
      </c>
      <c r="G14" s="172" t="str">
        <f>IF(B14=0,"",FLOOR(VLOOKUP(A14,'All Meals'!$A$12:$V$61,5),0.25))</f>
        <v/>
      </c>
      <c r="H14" s="174" t="str">
        <f t="shared" si="4"/>
        <v/>
      </c>
      <c r="I14" s="247" t="str">
        <f>IF(B14=0,"",FLOOR(VLOOKUP(A14,'All Meals'!$A$12:$V$61,6),0.25))</f>
        <v/>
      </c>
      <c r="J14" s="247" t="str">
        <f>IF(B14=0,"",FLOOR(VLOOKUP(A14,'All Meals'!$A$12:$V$61,7),0.25))</f>
        <v/>
      </c>
      <c r="K14" s="95" t="str">
        <f>IF(B14=0, "",VLOOKUP(A14,'All Meals'!$A$12:$V$61,10))</f>
        <v/>
      </c>
      <c r="L14" s="96" t="str">
        <f t="shared" si="0"/>
        <v/>
      </c>
      <c r="M14" s="333" t="str">
        <f>IF(B14=0, "",VLOOKUP(A14,'All Meals'!$A$12:$V$61,13))</f>
        <v/>
      </c>
      <c r="N14" s="95" t="str">
        <f>IF(B14=0, "",VLOOKUP(A14,'All Meals'!$A$12:$V$61,16))</f>
        <v/>
      </c>
      <c r="O14" s="417" t="str">
        <f t="shared" si="1"/>
        <v/>
      </c>
      <c r="P14" s="418" t="str">
        <f>IF(B14=0, "",VLOOKUP(A14,'All Meals'!$A$12:$V$61,19))</f>
        <v/>
      </c>
      <c r="Q14" s="95" t="str">
        <f>IF(B14=0, "",VLOOKUP(A14,'All Meals'!$A$12:$V$61,20))</f>
        <v/>
      </c>
      <c r="R14" s="173" t="str">
        <f t="shared" si="2"/>
        <v/>
      </c>
      <c r="T14" s="925"/>
      <c r="U14" s="926"/>
      <c r="V14" s="926"/>
      <c r="W14" s="78">
        <v>1</v>
      </c>
      <c r="X14" s="78">
        <f>INDEX(Cups,W14)</f>
        <v>0</v>
      </c>
      <c r="Y14" s="923"/>
      <c r="Z14" s="924"/>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27">
        <v>1</v>
      </c>
      <c r="B15" s="427">
        <f t="shared" si="5"/>
        <v>0</v>
      </c>
      <c r="C15" s="434">
        <v>9</v>
      </c>
      <c r="D15" s="59"/>
      <c r="E15" s="172" t="str">
        <f>IF(B15=0,"",FLOOR(VLOOKUP(A15,'All Meals'!$A$12:$V$61,4),0.25))</f>
        <v/>
      </c>
      <c r="F15" s="246" t="str">
        <f t="shared" si="3"/>
        <v/>
      </c>
      <c r="G15" s="172" t="str">
        <f>IF(B15=0,"",FLOOR(VLOOKUP(A15,'All Meals'!$A$12:$V$61,5),0.25))</f>
        <v/>
      </c>
      <c r="H15" s="174" t="str">
        <f t="shared" si="4"/>
        <v/>
      </c>
      <c r="I15" s="247" t="str">
        <f>IF(B15=0,"",FLOOR(VLOOKUP(A15,'All Meals'!$A$12:$V$61,6),0.25))</f>
        <v/>
      </c>
      <c r="J15" s="247" t="str">
        <f>IF(B15=0,"",FLOOR(VLOOKUP(A15,'All Meals'!$A$12:$V$61,7),0.25))</f>
        <v/>
      </c>
      <c r="K15" s="95" t="str">
        <f>IF(B15=0, "",VLOOKUP(A15,'All Meals'!$A$12:$V$61,10))</f>
        <v/>
      </c>
      <c r="L15" s="96" t="str">
        <f t="shared" si="0"/>
        <v/>
      </c>
      <c r="M15" s="333" t="str">
        <f>IF(B15=0, "",VLOOKUP(A15,'All Meals'!$A$12:$V$61,13))</f>
        <v/>
      </c>
      <c r="N15" s="95" t="str">
        <f>IF(B15=0, "",VLOOKUP(A15,'All Meals'!$A$12:$V$61,16))</f>
        <v/>
      </c>
      <c r="O15" s="417" t="str">
        <f t="shared" si="1"/>
        <v/>
      </c>
      <c r="P15" s="418" t="str">
        <f>IF(B15=0, "",VLOOKUP(A15,'All Meals'!$A$12:$V$61,19))</f>
        <v/>
      </c>
      <c r="Q15" s="95" t="str">
        <f>IF(B15=0, "",VLOOKUP(A15,'All Meals'!$A$12:$V$61,20))</f>
        <v/>
      </c>
      <c r="R15" s="173" t="str">
        <f t="shared" si="2"/>
        <v/>
      </c>
      <c r="T15" s="925"/>
      <c r="U15" s="926"/>
      <c r="V15" s="926"/>
      <c r="W15" s="78">
        <v>1</v>
      </c>
      <c r="X15" s="78">
        <f>INDEX(Cups,W15)</f>
        <v>0</v>
      </c>
      <c r="Y15" s="923"/>
      <c r="Z15" s="924"/>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27">
        <v>1</v>
      </c>
      <c r="B16" s="427">
        <f t="shared" si="5"/>
        <v>0</v>
      </c>
      <c r="C16" s="434">
        <v>10</v>
      </c>
      <c r="D16" s="59"/>
      <c r="E16" s="172" t="str">
        <f>IF(B16=0,"",FLOOR(VLOOKUP(A16,'All Meals'!$A$12:$V$61,4),0.25))</f>
        <v/>
      </c>
      <c r="F16" s="246" t="str">
        <f t="shared" si="3"/>
        <v/>
      </c>
      <c r="G16" s="172" t="str">
        <f>IF(B16=0,"",FLOOR(VLOOKUP(A16,'All Meals'!$A$12:$V$61,5),0.25))</f>
        <v/>
      </c>
      <c r="H16" s="174" t="str">
        <f t="shared" si="4"/>
        <v/>
      </c>
      <c r="I16" s="247" t="str">
        <f>IF(B16=0,"",FLOOR(VLOOKUP(A16,'All Meals'!$A$12:$V$61,6),0.25))</f>
        <v/>
      </c>
      <c r="J16" s="247" t="str">
        <f>IF(B16=0,"",FLOOR(VLOOKUP(A16,'All Meals'!$A$12:$V$61,7),0.25))</f>
        <v/>
      </c>
      <c r="K16" s="95" t="str">
        <f>IF(B16=0, "",VLOOKUP(A16,'All Meals'!$A$12:$V$61,10))</f>
        <v/>
      </c>
      <c r="L16" s="96" t="str">
        <f t="shared" si="0"/>
        <v/>
      </c>
      <c r="M16" s="333" t="str">
        <f>IF(B16=0, "",VLOOKUP(A16,'All Meals'!$A$12:$V$61,13))</f>
        <v/>
      </c>
      <c r="N16" s="95" t="str">
        <f>IF(B16=0, "",VLOOKUP(A16,'All Meals'!$A$12:$V$61,16))</f>
        <v/>
      </c>
      <c r="O16" s="417" t="str">
        <f t="shared" si="1"/>
        <v/>
      </c>
      <c r="P16" s="418" t="str">
        <f>IF(B16=0, "",VLOOKUP(A16,'All Meals'!$A$12:$V$61,19))</f>
        <v/>
      </c>
      <c r="Q16" s="95" t="str">
        <f>IF(B16=0, "",VLOOKUP(A16,'All Meals'!$A$12:$V$61,20))</f>
        <v/>
      </c>
      <c r="R16" s="173" t="str">
        <f t="shared" si="2"/>
        <v/>
      </c>
      <c r="T16" s="925"/>
      <c r="U16" s="926"/>
      <c r="V16" s="926"/>
      <c r="W16" s="78">
        <v>1</v>
      </c>
      <c r="X16" s="78">
        <f>INDEX(Cups,W16)</f>
        <v>0</v>
      </c>
      <c r="Y16" s="923"/>
      <c r="Z16" s="924"/>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27">
        <v>1</v>
      </c>
      <c r="B17" s="427">
        <f t="shared" si="5"/>
        <v>0</v>
      </c>
      <c r="C17" s="434">
        <v>11</v>
      </c>
      <c r="D17" s="59"/>
      <c r="E17" s="172" t="str">
        <f>IF(B17=0,"",FLOOR(VLOOKUP(A17,'All Meals'!$A$12:$V$61,4),0.25))</f>
        <v/>
      </c>
      <c r="F17" s="246" t="str">
        <f t="shared" si="3"/>
        <v/>
      </c>
      <c r="G17" s="172" t="str">
        <f>IF(B17=0,"",FLOOR(VLOOKUP(A17,'All Meals'!$A$12:$V$61,5),0.25))</f>
        <v/>
      </c>
      <c r="H17" s="174" t="str">
        <f t="shared" si="4"/>
        <v/>
      </c>
      <c r="I17" s="247" t="str">
        <f>IF(B17=0,"",FLOOR(VLOOKUP(A17,'All Meals'!$A$12:$V$61,6),0.25))</f>
        <v/>
      </c>
      <c r="J17" s="247" t="str">
        <f>IF(B17=0,"",FLOOR(VLOOKUP(A17,'All Meals'!$A$12:$V$61,7),0.25))</f>
        <v/>
      </c>
      <c r="K17" s="95" t="str">
        <f>IF(B17=0, "",VLOOKUP(A17,'All Meals'!$A$12:$V$61,10))</f>
        <v/>
      </c>
      <c r="L17" s="96" t="str">
        <f t="shared" si="0"/>
        <v/>
      </c>
      <c r="M17" s="333" t="str">
        <f>IF(B17=0, "",VLOOKUP(A17,'All Meals'!$A$12:$V$61,13))</f>
        <v/>
      </c>
      <c r="N17" s="95" t="str">
        <f>IF(B17=0, "",VLOOKUP(A17,'All Meals'!$A$12:$V$61,16))</f>
        <v/>
      </c>
      <c r="O17" s="417" t="str">
        <f t="shared" si="1"/>
        <v/>
      </c>
      <c r="P17" s="418" t="str">
        <f>IF(B17=0, "",VLOOKUP(A17,'All Meals'!$A$12:$V$61,19))</f>
        <v/>
      </c>
      <c r="Q17" s="95" t="str">
        <f>IF(B17=0, "",VLOOKUP(A17,'All Meals'!$A$12:$V$61,20))</f>
        <v/>
      </c>
      <c r="R17" s="173" t="str">
        <f t="shared" si="2"/>
        <v/>
      </c>
      <c r="T17" s="925"/>
      <c r="U17" s="926"/>
      <c r="V17" s="926"/>
      <c r="W17" s="78">
        <v>1</v>
      </c>
      <c r="X17" s="78">
        <f>INDEX(Cups,W17)</f>
        <v>0</v>
      </c>
      <c r="Y17" s="929"/>
      <c r="Z17" s="930"/>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27">
        <v>1</v>
      </c>
      <c r="B18" s="427">
        <f t="shared" si="5"/>
        <v>0</v>
      </c>
      <c r="C18" s="434">
        <v>12</v>
      </c>
      <c r="D18" s="59"/>
      <c r="E18" s="172" t="str">
        <f>IF(B18=0,"",FLOOR(VLOOKUP(A18,'All Meals'!$A$12:$V$61,4),0.25))</f>
        <v/>
      </c>
      <c r="F18" s="246" t="str">
        <f t="shared" si="3"/>
        <v/>
      </c>
      <c r="G18" s="172" t="str">
        <f>IF(B18=0,"",FLOOR(VLOOKUP(A18,'All Meals'!$A$12:$V$61,5),0.25))</f>
        <v/>
      </c>
      <c r="H18" s="174" t="str">
        <f t="shared" si="4"/>
        <v/>
      </c>
      <c r="I18" s="247" t="str">
        <f>IF(B18=0,"",FLOOR(VLOOKUP(A18,'All Meals'!$A$12:$V$61,6),0.25))</f>
        <v/>
      </c>
      <c r="J18" s="247" t="str">
        <f>IF(B18=0,"",FLOOR(VLOOKUP(A18,'All Meals'!$A$12:$V$61,7),0.25))</f>
        <v/>
      </c>
      <c r="K18" s="95" t="str">
        <f>IF(B18=0, "",VLOOKUP(A18,'All Meals'!$A$12:$V$61,10))</f>
        <v/>
      </c>
      <c r="L18" s="96" t="str">
        <f t="shared" si="0"/>
        <v/>
      </c>
      <c r="M18" s="333" t="str">
        <f>IF(B18=0, "",VLOOKUP(A18,'All Meals'!$A$12:$V$61,13))</f>
        <v/>
      </c>
      <c r="N18" s="95" t="str">
        <f>IF(B18=0, "",VLOOKUP(A18,'All Meals'!$A$12:$V$61,16))</f>
        <v/>
      </c>
      <c r="O18" s="417" t="str">
        <f t="shared" si="1"/>
        <v/>
      </c>
      <c r="P18" s="418" t="str">
        <f>IF(B18=0, "",VLOOKUP(A18,'All Meals'!$A$12:$V$61,19))</f>
        <v/>
      </c>
      <c r="Q18" s="95" t="str">
        <f>IF(B18=0, "",VLOOKUP(A18,'All Meals'!$A$12:$V$61,20))</f>
        <v/>
      </c>
      <c r="R18" s="173" t="str">
        <f t="shared" si="2"/>
        <v/>
      </c>
      <c r="T18" s="927"/>
      <c r="U18" s="928"/>
      <c r="V18" s="928"/>
      <c r="W18" s="216"/>
      <c r="X18" s="216"/>
      <c r="Y18" s="931">
        <f>SUM(X13:X17)</f>
        <v>0</v>
      </c>
      <c r="Z18" s="932"/>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27">
        <v>1</v>
      </c>
      <c r="B19" s="427">
        <f t="shared" si="5"/>
        <v>0</v>
      </c>
      <c r="C19" s="434">
        <v>13</v>
      </c>
      <c r="D19" s="59"/>
      <c r="E19" s="172" t="str">
        <f>IF(B19=0,"",FLOOR(VLOOKUP(A19,'All Meals'!$A$12:$V$61,4),0.25))</f>
        <v/>
      </c>
      <c r="F19" s="246" t="str">
        <f t="shared" si="3"/>
        <v/>
      </c>
      <c r="G19" s="172" t="str">
        <f>IF(B19=0,"",FLOOR(VLOOKUP(A19,'All Meals'!$A$12:$V$61,5),0.25))</f>
        <v/>
      </c>
      <c r="H19" s="174" t="str">
        <f t="shared" si="4"/>
        <v/>
      </c>
      <c r="I19" s="247" t="str">
        <f>IF(B19=0,"",FLOOR(VLOOKUP(A19,'All Meals'!$A$12:$V$61,6),0.25))</f>
        <v/>
      </c>
      <c r="J19" s="247" t="str">
        <f>IF(B19=0,"",FLOOR(VLOOKUP(A19,'All Meals'!$A$12:$V$61,7),0.25))</f>
        <v/>
      </c>
      <c r="K19" s="95" t="str">
        <f>IF(B19=0, "",VLOOKUP(A19,'All Meals'!$A$12:$V$61,10))</f>
        <v/>
      </c>
      <c r="L19" s="96" t="str">
        <f t="shared" si="0"/>
        <v/>
      </c>
      <c r="M19" s="333" t="str">
        <f>IF(B19=0, "",VLOOKUP(A19,'All Meals'!$A$12:$V$61,13))</f>
        <v/>
      </c>
      <c r="N19" s="95" t="str">
        <f>IF(B19=0, "",VLOOKUP(A19,'All Meals'!$A$12:$V$61,16))</f>
        <v/>
      </c>
      <c r="O19" s="417" t="str">
        <f t="shared" si="1"/>
        <v/>
      </c>
      <c r="P19" s="418" t="str">
        <f>IF(B19=0, "",VLOOKUP(A19,'All Meals'!$A$12:$V$61,19))</f>
        <v/>
      </c>
      <c r="Q19" s="95" t="str">
        <f>IF(B19=0, "",VLOOKUP(A19,'All Meals'!$A$12:$V$61,20))</f>
        <v/>
      </c>
      <c r="R19" s="173" t="str">
        <f t="shared" si="2"/>
        <v/>
      </c>
      <c r="T19" s="909" t="s">
        <v>152</v>
      </c>
      <c r="U19" s="910"/>
      <c r="V19" s="910"/>
      <c r="W19" s="910"/>
      <c r="X19" s="910"/>
      <c r="Y19" s="910"/>
      <c r="Z19" s="911"/>
      <c r="AB19" s="235"/>
      <c r="AC19" s="236">
        <v>1</v>
      </c>
      <c r="AD19" s="236">
        <f t="shared" si="6"/>
        <v>0</v>
      </c>
      <c r="AE19" s="236"/>
      <c r="AF19" s="216">
        <v>1</v>
      </c>
      <c r="AG19" s="216" t="str">
        <f t="shared" si="7"/>
        <v/>
      </c>
      <c r="AH19" s="88"/>
      <c r="AI19" s="88">
        <v>1</v>
      </c>
      <c r="AJ19" s="88">
        <f t="shared" si="8"/>
        <v>0</v>
      </c>
      <c r="AK19" s="88"/>
      <c r="AL19" s="216">
        <v>1</v>
      </c>
      <c r="AM19" s="216" t="str">
        <f t="shared" si="9"/>
        <v/>
      </c>
      <c r="AN19" s="237"/>
      <c r="AO19" s="237">
        <v>1</v>
      </c>
      <c r="AP19" s="237">
        <f t="shared" si="10"/>
        <v>0</v>
      </c>
      <c r="AQ19" s="237"/>
      <c r="AR19" s="216">
        <v>1</v>
      </c>
      <c r="AS19" s="216" t="str">
        <f t="shared" si="11"/>
        <v/>
      </c>
      <c r="AT19" s="89"/>
      <c r="AU19" s="89">
        <v>1</v>
      </c>
      <c r="AV19" s="89">
        <f t="shared" si="12"/>
        <v>0</v>
      </c>
      <c r="AW19" s="89"/>
      <c r="AX19" s="216">
        <v>1</v>
      </c>
      <c r="AY19" s="216" t="str">
        <f t="shared" si="15"/>
        <v/>
      </c>
      <c r="AZ19" s="90"/>
      <c r="BA19" s="90">
        <v>1</v>
      </c>
      <c r="BB19" s="91">
        <f t="shared" si="13"/>
        <v>0</v>
      </c>
      <c r="BC19" s="92"/>
      <c r="BD19" s="66">
        <v>1</v>
      </c>
      <c r="BE19" s="66" t="str">
        <f t="shared" si="14"/>
        <v/>
      </c>
    </row>
    <row r="20" spans="1:57" ht="33.75" customHeight="1" x14ac:dyDescent="0.25">
      <c r="A20" s="427">
        <v>1</v>
      </c>
      <c r="B20" s="427">
        <f t="shared" si="5"/>
        <v>0</v>
      </c>
      <c r="C20" s="434">
        <v>14</v>
      </c>
      <c r="D20" s="59"/>
      <c r="E20" s="172" t="str">
        <f>IF(B20=0,"",FLOOR(VLOOKUP(A20,'All Meals'!$A$12:$V$61,4),0.25))</f>
        <v/>
      </c>
      <c r="F20" s="246" t="str">
        <f t="shared" si="3"/>
        <v/>
      </c>
      <c r="G20" s="172" t="str">
        <f>IF(B20=0,"",FLOOR(VLOOKUP(A20,'All Meals'!$A$12:$V$61,5),0.25))</f>
        <v/>
      </c>
      <c r="H20" s="174" t="str">
        <f t="shared" si="4"/>
        <v/>
      </c>
      <c r="I20" s="247" t="str">
        <f>IF(B20=0,"",FLOOR(VLOOKUP(A20,'All Meals'!$A$12:$V$61,6),0.25))</f>
        <v/>
      </c>
      <c r="J20" s="247" t="str">
        <f>IF(B20=0,"",FLOOR(VLOOKUP(A20,'All Meals'!$A$12:$V$61,7),0.25))</f>
        <v/>
      </c>
      <c r="K20" s="95" t="str">
        <f>IF(B20=0, "",VLOOKUP(A20,'All Meals'!$A$12:$V$61,10))</f>
        <v/>
      </c>
      <c r="L20" s="96" t="str">
        <f t="shared" si="0"/>
        <v/>
      </c>
      <c r="M20" s="333" t="str">
        <f>IF(B20=0, "",VLOOKUP(A20,'All Meals'!$A$12:$V$61,13))</f>
        <v/>
      </c>
      <c r="N20" s="95" t="str">
        <f>IF(B20=0, "",VLOOKUP(A20,'All Meals'!$A$12:$V$61,16))</f>
        <v/>
      </c>
      <c r="O20" s="417" t="str">
        <f t="shared" si="1"/>
        <v/>
      </c>
      <c r="P20" s="418" t="str">
        <f>IF(B20=0, "",VLOOKUP(A20,'All Meals'!$A$12:$V$61,19))</f>
        <v/>
      </c>
      <c r="Q20" s="95" t="str">
        <f>IF(B20=0, "",VLOOKUP(A20,'All Meals'!$A$12:$V$61,20))</f>
        <v/>
      </c>
      <c r="R20" s="173" t="str">
        <f t="shared" si="2"/>
        <v/>
      </c>
      <c r="T20" s="689" t="s">
        <v>153</v>
      </c>
      <c r="U20" s="912"/>
      <c r="V20" s="913"/>
      <c r="Y20" s="916"/>
      <c r="Z20" s="917"/>
      <c r="AB20" s="94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50"/>
      <c r="AD20" s="950"/>
      <c r="AE20" s="950"/>
      <c r="AF20" s="950"/>
      <c r="AG20" s="950"/>
      <c r="AH20" s="950"/>
      <c r="AI20" s="950"/>
      <c r="AJ20" s="950"/>
      <c r="AK20" s="950"/>
      <c r="AL20" s="950"/>
      <c r="AM20" s="950"/>
      <c r="AN20" s="950"/>
      <c r="AO20" s="950"/>
      <c r="AP20" s="950"/>
      <c r="AQ20" s="950"/>
      <c r="AR20" s="950"/>
      <c r="AS20" s="950"/>
      <c r="AT20" s="950"/>
      <c r="AU20" s="950"/>
      <c r="AV20" s="950"/>
      <c r="AW20" s="950"/>
      <c r="AX20" s="950"/>
      <c r="AY20" s="950"/>
      <c r="AZ20" s="950"/>
      <c r="BA20" s="950"/>
      <c r="BB20" s="950"/>
      <c r="BC20" s="951"/>
    </row>
    <row r="21" spans="1:57" ht="33.75" customHeight="1" x14ac:dyDescent="0.25">
      <c r="A21" s="427">
        <v>1</v>
      </c>
      <c r="B21" s="427">
        <f t="shared" si="5"/>
        <v>0</v>
      </c>
      <c r="C21" s="434">
        <v>15</v>
      </c>
      <c r="D21" s="59"/>
      <c r="E21" s="172" t="str">
        <f>IF(B21=0,"",FLOOR(VLOOKUP(A21,'All Meals'!$A$12:$V$61,4),0.25))</f>
        <v/>
      </c>
      <c r="F21" s="246" t="str">
        <f t="shared" si="3"/>
        <v/>
      </c>
      <c r="G21" s="172" t="str">
        <f>IF(B21=0,"",FLOOR(VLOOKUP(A21,'All Meals'!$A$12:$V$61,5),0.25))</f>
        <v/>
      </c>
      <c r="H21" s="174" t="str">
        <f t="shared" si="4"/>
        <v/>
      </c>
      <c r="I21" s="247" t="str">
        <f>IF(B21=0,"",FLOOR(VLOOKUP(A21,'All Meals'!$A$12:$V$61,6),0.25))</f>
        <v/>
      </c>
      <c r="J21" s="247" t="str">
        <f>IF(B21=0,"",FLOOR(VLOOKUP(A21,'All Meals'!$A$12:$V$61,7),0.25))</f>
        <v/>
      </c>
      <c r="K21" s="95" t="str">
        <f>IF(B21=0, "",VLOOKUP(A21,'All Meals'!$A$12:$V$61,10))</f>
        <v/>
      </c>
      <c r="L21" s="96" t="str">
        <f t="shared" si="0"/>
        <v/>
      </c>
      <c r="M21" s="333" t="str">
        <f>IF(B21=0, "",VLOOKUP(A21,'All Meals'!$A$12:$V$61,13))</f>
        <v/>
      </c>
      <c r="N21" s="95" t="str">
        <f>IF(B21=0, "",VLOOKUP(A21,'All Meals'!$A$12:$V$61,16))</f>
        <v/>
      </c>
      <c r="O21" s="417" t="str">
        <f t="shared" si="1"/>
        <v/>
      </c>
      <c r="P21" s="418" t="str">
        <f>IF(B21=0, "",VLOOKUP(A21,'All Meals'!$A$12:$V$61,19))</f>
        <v/>
      </c>
      <c r="Q21" s="95" t="str">
        <f>IF(B21=0, "",VLOOKUP(A21,'All Meals'!$A$12:$V$61,20))</f>
        <v/>
      </c>
      <c r="R21" s="173" t="str">
        <f t="shared" si="2"/>
        <v/>
      </c>
      <c r="T21" s="690"/>
      <c r="U21" s="914"/>
      <c r="V21" s="915"/>
      <c r="Y21" s="918"/>
      <c r="Z21" s="919"/>
      <c r="AB21" s="759" t="s">
        <v>276</v>
      </c>
      <c r="AC21" s="760"/>
      <c r="AD21" s="760"/>
      <c r="AE21" s="760"/>
      <c r="AF21" s="238"/>
      <c r="AG21" s="238"/>
      <c r="AH21" s="761" t="s">
        <v>277</v>
      </c>
      <c r="AI21" s="761"/>
      <c r="AJ21" s="761"/>
      <c r="AK21" s="761"/>
      <c r="AL21" s="238"/>
      <c r="AM21" s="238"/>
      <c r="AN21" s="762" t="s">
        <v>278</v>
      </c>
      <c r="AO21" s="762"/>
      <c r="AP21" s="762"/>
      <c r="AQ21" s="762"/>
      <c r="AR21" s="238"/>
      <c r="AS21" s="238"/>
      <c r="AT21" s="763" t="s">
        <v>279</v>
      </c>
      <c r="AU21" s="763"/>
      <c r="AV21" s="763"/>
      <c r="AW21" s="763"/>
      <c r="AX21" s="238"/>
      <c r="AY21" s="238"/>
      <c r="AZ21" s="952" t="s">
        <v>280</v>
      </c>
      <c r="BA21" s="953"/>
      <c r="BB21" s="953"/>
      <c r="BC21" s="954"/>
    </row>
    <row r="22" spans="1:57" ht="33.75" customHeight="1" x14ac:dyDescent="0.25">
      <c r="A22" s="427">
        <v>1</v>
      </c>
      <c r="B22" s="427">
        <f t="shared" si="5"/>
        <v>0</v>
      </c>
      <c r="C22" s="434">
        <v>16</v>
      </c>
      <c r="D22" s="59"/>
      <c r="E22" s="172" t="str">
        <f>IF(B22=0,"",FLOOR(VLOOKUP(A22,'All Meals'!$A$12:$V$61,4),0.25))</f>
        <v/>
      </c>
      <c r="F22" s="246" t="str">
        <f t="shared" si="3"/>
        <v/>
      </c>
      <c r="G22" s="172" t="str">
        <f>IF(B22=0,"",FLOOR(VLOOKUP(A22,'All Meals'!$A$12:$V$61,5),0.25))</f>
        <v/>
      </c>
      <c r="H22" s="174" t="str">
        <f t="shared" si="4"/>
        <v/>
      </c>
      <c r="I22" s="247" t="str">
        <f>IF(B22=0,"",FLOOR(VLOOKUP(A22,'All Meals'!$A$12:$V$61,6),0.25))</f>
        <v/>
      </c>
      <c r="J22" s="247" t="str">
        <f>IF(B22=0,"",FLOOR(VLOOKUP(A22,'All Meals'!$A$12:$V$61,7),0.25))</f>
        <v/>
      </c>
      <c r="K22" s="95" t="str">
        <f>IF(B22=0, "",VLOOKUP(A22,'All Meals'!$A$12:$V$61,10))</f>
        <v/>
      </c>
      <c r="L22" s="96" t="str">
        <f t="shared" si="0"/>
        <v/>
      </c>
      <c r="M22" s="333" t="str">
        <f>IF(B22=0, "",VLOOKUP(A22,'All Meals'!$A$12:$V$61,13))</f>
        <v/>
      </c>
      <c r="N22" s="95" t="str">
        <f>IF(B22=0, "",VLOOKUP(A22,'All Meals'!$A$12:$V$61,16))</f>
        <v/>
      </c>
      <c r="O22" s="417" t="str">
        <f t="shared" si="1"/>
        <v/>
      </c>
      <c r="P22" s="418" t="str">
        <f>IF(B22=0, "",VLOOKUP(A22,'All Meals'!$A$12:$V$61,19))</f>
        <v/>
      </c>
      <c r="Q22" s="95" t="str">
        <f>IF(B22=0, "",VLOOKUP(A22,'All Meals'!$A$12:$V$61,20))</f>
        <v/>
      </c>
      <c r="R22" s="173" t="str">
        <f t="shared" si="2"/>
        <v/>
      </c>
      <c r="T22" s="687" t="s">
        <v>154</v>
      </c>
      <c r="U22" s="898"/>
      <c r="V22" s="899"/>
      <c r="W22" s="217"/>
      <c r="X22" s="217"/>
      <c r="Y22" s="902">
        <f>FLOOR(Y20,0.125)</f>
        <v>0</v>
      </c>
      <c r="Z22" s="903"/>
      <c r="AB22" s="937"/>
      <c r="AC22" s="938"/>
      <c r="AD22" s="938"/>
      <c r="AE22" s="938"/>
      <c r="AF22" s="331"/>
      <c r="AG22" s="331"/>
      <c r="AH22" s="896"/>
      <c r="AI22" s="896"/>
      <c r="AJ22" s="896"/>
      <c r="AK22" s="896"/>
      <c r="AL22" s="331"/>
      <c r="AM22" s="331"/>
      <c r="AN22" s="757"/>
      <c r="AO22" s="757"/>
      <c r="AP22" s="757"/>
      <c r="AQ22" s="757"/>
      <c r="AR22" s="331"/>
      <c r="AS22" s="331"/>
      <c r="AT22" s="758"/>
      <c r="AU22" s="758"/>
      <c r="AV22" s="758"/>
      <c r="AW22" s="758"/>
      <c r="AX22" s="331"/>
      <c r="AY22" s="331"/>
      <c r="AZ22" s="873"/>
      <c r="BA22" s="874"/>
      <c r="BB22" s="874"/>
      <c r="BC22" s="875"/>
    </row>
    <row r="23" spans="1:57" ht="33.75" customHeight="1" thickBot="1" x14ac:dyDescent="0.3">
      <c r="A23" s="427">
        <v>1</v>
      </c>
      <c r="B23" s="427">
        <f t="shared" si="5"/>
        <v>0</v>
      </c>
      <c r="C23" s="434">
        <v>17</v>
      </c>
      <c r="D23" s="59"/>
      <c r="E23" s="172" t="str">
        <f>IF(B23=0,"",FLOOR(VLOOKUP(A23,'All Meals'!$A$12:$V$61,4),0.25))</f>
        <v/>
      </c>
      <c r="F23" s="246" t="str">
        <f t="shared" si="3"/>
        <v/>
      </c>
      <c r="G23" s="172" t="str">
        <f>IF(B23=0,"",FLOOR(VLOOKUP(A23,'All Meals'!$A$12:$V$61,5),0.25))</f>
        <v/>
      </c>
      <c r="H23" s="174" t="str">
        <f t="shared" si="4"/>
        <v/>
      </c>
      <c r="I23" s="247" t="str">
        <f>IF(B23=0,"",FLOOR(VLOOKUP(A23,'All Meals'!$A$12:$V$61,6),0.25))</f>
        <v/>
      </c>
      <c r="J23" s="247" t="str">
        <f>IF(B23=0,"",FLOOR(VLOOKUP(A23,'All Meals'!$A$12:$V$61,7),0.25))</f>
        <v/>
      </c>
      <c r="K23" s="95" t="str">
        <f>IF(B23=0, "",VLOOKUP(A23,'All Meals'!$A$12:$V$61,10))</f>
        <v/>
      </c>
      <c r="L23" s="96" t="str">
        <f t="shared" si="0"/>
        <v/>
      </c>
      <c r="M23" s="333" t="str">
        <f>IF(B23=0, "",VLOOKUP(A23,'All Meals'!$A$12:$V$61,13))</f>
        <v/>
      </c>
      <c r="N23" s="95" t="str">
        <f>IF(B23=0, "",VLOOKUP(A23,'All Meals'!$A$12:$V$61,16))</f>
        <v/>
      </c>
      <c r="O23" s="417" t="str">
        <f t="shared" si="1"/>
        <v/>
      </c>
      <c r="P23" s="418" t="str">
        <f>IF(B23=0, "",VLOOKUP(A23,'All Meals'!$A$12:$V$61,19))</f>
        <v/>
      </c>
      <c r="Q23" s="95" t="str">
        <f>IF(B23=0, "",VLOOKUP(A23,'All Meals'!$A$12:$V$61,20))</f>
        <v/>
      </c>
      <c r="R23" s="173" t="str">
        <f t="shared" si="2"/>
        <v/>
      </c>
      <c r="T23" s="688"/>
      <c r="U23" s="900"/>
      <c r="V23" s="901"/>
      <c r="W23" s="218"/>
      <c r="X23" s="218"/>
      <c r="Y23" s="904"/>
      <c r="Z23" s="905"/>
      <c r="AB23" s="937"/>
      <c r="AC23" s="938"/>
      <c r="AD23" s="938"/>
      <c r="AE23" s="938"/>
      <c r="AF23" s="331"/>
      <c r="AG23" s="331"/>
      <c r="AH23" s="896"/>
      <c r="AI23" s="896"/>
      <c r="AJ23" s="896"/>
      <c r="AK23" s="896"/>
      <c r="AL23" s="331"/>
      <c r="AM23" s="331"/>
      <c r="AN23" s="757"/>
      <c r="AO23" s="757"/>
      <c r="AP23" s="757"/>
      <c r="AQ23" s="757"/>
      <c r="AR23" s="331"/>
      <c r="AS23" s="331"/>
      <c r="AT23" s="758"/>
      <c r="AU23" s="758"/>
      <c r="AV23" s="758"/>
      <c r="AW23" s="758"/>
      <c r="AX23" s="331"/>
      <c r="AY23" s="331"/>
      <c r="AZ23" s="873"/>
      <c r="BA23" s="874"/>
      <c r="BB23" s="874"/>
      <c r="BC23" s="875"/>
    </row>
    <row r="24" spans="1:57" ht="33.75" customHeight="1" x14ac:dyDescent="0.25">
      <c r="A24" s="427">
        <v>1</v>
      </c>
      <c r="B24" s="427">
        <f t="shared" si="5"/>
        <v>0</v>
      </c>
      <c r="C24" s="434">
        <v>18</v>
      </c>
      <c r="D24" s="59"/>
      <c r="E24" s="172" t="str">
        <f>IF(B24=0,"",FLOOR(VLOOKUP(A24,'All Meals'!$A$12:$V$61,4),0.25))</f>
        <v/>
      </c>
      <c r="F24" s="246" t="str">
        <f t="shared" si="3"/>
        <v/>
      </c>
      <c r="G24" s="172" t="str">
        <f>IF(B24=0,"",FLOOR(VLOOKUP(A24,'All Meals'!$A$12:$V$61,5),0.25))</f>
        <v/>
      </c>
      <c r="H24" s="174" t="str">
        <f t="shared" si="4"/>
        <v/>
      </c>
      <c r="I24" s="247" t="str">
        <f>IF(B24=0,"",FLOOR(VLOOKUP(A24,'All Meals'!$A$12:$V$61,6),0.25))</f>
        <v/>
      </c>
      <c r="J24" s="247" t="str">
        <f>IF(B24=0,"",FLOOR(VLOOKUP(A24,'All Meals'!$A$12:$V$61,7),0.25))</f>
        <v/>
      </c>
      <c r="K24" s="95" t="str">
        <f>IF(B24=0, "",VLOOKUP(A24,'All Meals'!$A$12:$V$61,10))</f>
        <v/>
      </c>
      <c r="L24" s="96" t="str">
        <f t="shared" si="0"/>
        <v/>
      </c>
      <c r="M24" s="333" t="str">
        <f>IF(B24=0, "",VLOOKUP(A24,'All Meals'!$A$12:$V$61,13))</f>
        <v/>
      </c>
      <c r="N24" s="95" t="str">
        <f>IF(B24=0, "",VLOOKUP(A24,'All Meals'!$A$12:$V$61,16))</f>
        <v/>
      </c>
      <c r="O24" s="417" t="str">
        <f t="shared" si="1"/>
        <v/>
      </c>
      <c r="P24" s="418" t="str">
        <f>IF(B24=0, "",VLOOKUP(A24,'All Meals'!$A$12:$V$61,19))</f>
        <v/>
      </c>
      <c r="Q24" s="95" t="str">
        <f>IF(B24=0, "",VLOOKUP(A24,'All Meals'!$A$12:$V$61,20))</f>
        <v/>
      </c>
      <c r="R24" s="173" t="str">
        <f t="shared" si="2"/>
        <v/>
      </c>
      <c r="AB24" s="754"/>
      <c r="AC24" s="755"/>
      <c r="AD24" s="755"/>
      <c r="AE24" s="755"/>
      <c r="AF24" s="331"/>
      <c r="AG24" s="331"/>
      <c r="AH24" s="896"/>
      <c r="AI24" s="896"/>
      <c r="AJ24" s="896"/>
      <c r="AK24" s="896"/>
      <c r="AL24" s="331"/>
      <c r="AM24" s="331"/>
      <c r="AN24" s="757"/>
      <c r="AO24" s="757"/>
      <c r="AP24" s="757"/>
      <c r="AQ24" s="757"/>
      <c r="AR24" s="331"/>
      <c r="AS24" s="331"/>
      <c r="AT24" s="758"/>
      <c r="AU24" s="758"/>
      <c r="AV24" s="758"/>
      <c r="AW24" s="758"/>
      <c r="AX24" s="331"/>
      <c r="AY24" s="331"/>
      <c r="AZ24" s="873"/>
      <c r="BA24" s="874"/>
      <c r="BB24" s="874"/>
      <c r="BC24" s="875"/>
    </row>
    <row r="25" spans="1:57" ht="33.75" customHeight="1" x14ac:dyDescent="0.25">
      <c r="A25" s="427">
        <v>1</v>
      </c>
      <c r="B25" s="427">
        <f t="shared" si="5"/>
        <v>0</v>
      </c>
      <c r="C25" s="434">
        <v>19</v>
      </c>
      <c r="D25" s="59"/>
      <c r="E25" s="172" t="str">
        <f>IF(B25=0,"",FLOOR(VLOOKUP(A25,'All Meals'!$A$12:$V$61,4),0.25))</f>
        <v/>
      </c>
      <c r="F25" s="246" t="str">
        <f t="shared" si="3"/>
        <v/>
      </c>
      <c r="G25" s="172" t="str">
        <f>IF(B25=0,"",FLOOR(VLOOKUP(A25,'All Meals'!$A$12:$V$61,5),0.25))</f>
        <v/>
      </c>
      <c r="H25" s="174" t="str">
        <f t="shared" si="4"/>
        <v/>
      </c>
      <c r="I25" s="247" t="str">
        <f>IF(B25=0,"",FLOOR(VLOOKUP(A25,'All Meals'!$A$12:$V$61,6),0.25))</f>
        <v/>
      </c>
      <c r="J25" s="247" t="str">
        <f>IF(B25=0,"",FLOOR(VLOOKUP(A25,'All Meals'!$A$12:$V$61,7),0.25))</f>
        <v/>
      </c>
      <c r="K25" s="95" t="str">
        <f>IF(B25=0, "",VLOOKUP(A25,'All Meals'!$A$12:$V$61,10))</f>
        <v/>
      </c>
      <c r="L25" s="96" t="str">
        <f t="shared" si="0"/>
        <v/>
      </c>
      <c r="M25" s="333" t="str">
        <f>IF(B25=0, "",VLOOKUP(A25,'All Meals'!$A$12:$V$61,13))</f>
        <v/>
      </c>
      <c r="N25" s="95" t="str">
        <f>IF(B25=0, "",VLOOKUP(A25,'All Meals'!$A$12:$V$61,16))</f>
        <v/>
      </c>
      <c r="O25" s="417" t="str">
        <f t="shared" si="1"/>
        <v/>
      </c>
      <c r="P25" s="418" t="str">
        <f>IF(B25=0, "",VLOOKUP(A25,'All Meals'!$A$12:$V$61,19))</f>
        <v/>
      </c>
      <c r="Q25" s="95" t="str">
        <f>IF(B25=0, "",VLOOKUP(A25,'All Meals'!$A$12:$V$61,20))</f>
        <v/>
      </c>
      <c r="R25" s="173" t="str">
        <f t="shared" si="2"/>
        <v/>
      </c>
      <c r="AB25" s="754"/>
      <c r="AC25" s="755"/>
      <c r="AD25" s="755"/>
      <c r="AE25" s="755"/>
      <c r="AF25" s="331"/>
      <c r="AG25" s="331"/>
      <c r="AH25" s="896"/>
      <c r="AI25" s="896"/>
      <c r="AJ25" s="896"/>
      <c r="AK25" s="896"/>
      <c r="AL25" s="331"/>
      <c r="AM25" s="331"/>
      <c r="AN25" s="757"/>
      <c r="AO25" s="757"/>
      <c r="AP25" s="757"/>
      <c r="AQ25" s="757"/>
      <c r="AR25" s="331"/>
      <c r="AS25" s="331"/>
      <c r="AT25" s="758"/>
      <c r="AU25" s="758"/>
      <c r="AV25" s="758"/>
      <c r="AW25" s="758"/>
      <c r="AX25" s="331"/>
      <c r="AY25" s="331"/>
      <c r="AZ25" s="873"/>
      <c r="BA25" s="874"/>
      <c r="BB25" s="874"/>
      <c r="BC25" s="875"/>
    </row>
    <row r="26" spans="1:57" ht="33.75" customHeight="1" thickBot="1" x14ac:dyDescent="0.3">
      <c r="A26" s="427">
        <v>1</v>
      </c>
      <c r="B26" s="427">
        <f t="shared" si="5"/>
        <v>0</v>
      </c>
      <c r="C26" s="435">
        <v>20</v>
      </c>
      <c r="D26" s="60"/>
      <c r="E26" s="428" t="str">
        <f>IF(B26=0,"",FLOOR(VLOOKUP(A26,'All Meals'!$A$12:$V$61,4),0.25))</f>
        <v/>
      </c>
      <c r="F26" s="175" t="str">
        <f t="shared" si="3"/>
        <v/>
      </c>
      <c r="G26" s="428" t="str">
        <f>IF(B26=0,"",FLOOR(VLOOKUP(A26,'All Meals'!$A$12:$V$61,5),0.25))</f>
        <v/>
      </c>
      <c r="H26" s="245" t="str">
        <f t="shared" si="4"/>
        <v/>
      </c>
      <c r="I26" s="429" t="str">
        <f>IF(B26=0,"",FLOOR(VLOOKUP(A26,'All Meals'!$A$12:$V$61,6),0.25))</f>
        <v/>
      </c>
      <c r="J26" s="429" t="str">
        <f>IF(B26=0,"",FLOOR(VLOOKUP(A26,'All Meals'!$A$12:$V$61,7),0.25))</f>
        <v/>
      </c>
      <c r="K26" s="430" t="str">
        <f>IF(B26=0, "",VLOOKUP(A26,'All Meals'!$A$12:$V$61,10))</f>
        <v/>
      </c>
      <c r="L26" s="98" t="str">
        <f t="shared" si="0"/>
        <v/>
      </c>
      <c r="M26" s="431" t="str">
        <f>IF(B26=0, "",VLOOKUP(A26,'All Meals'!$A$12:$V$61,13))</f>
        <v/>
      </c>
      <c r="N26" s="430" t="str">
        <f>IF(B26=0, "",VLOOKUP(A26,'All Meals'!$A$12:$V$61,16))</f>
        <v/>
      </c>
      <c r="O26" s="631" t="str">
        <f t="shared" si="1"/>
        <v/>
      </c>
      <c r="P26" s="432" t="str">
        <f>IF(B26=0, "",VLOOKUP(A26,'All Meals'!$A$12:$V$61,19))</f>
        <v/>
      </c>
      <c r="Q26" s="430" t="str">
        <f>IF(B26=0, "",VLOOKUP(A26,'All Meals'!$A$12:$V$61,20))</f>
        <v/>
      </c>
      <c r="R26" s="175" t="str">
        <f t="shared" si="2"/>
        <v/>
      </c>
      <c r="AB26" s="747"/>
      <c r="AC26" s="748"/>
      <c r="AD26" s="748"/>
      <c r="AE26" s="748"/>
      <c r="AF26" s="332"/>
      <c r="AG26" s="332"/>
      <c r="AH26" s="897"/>
      <c r="AI26" s="897"/>
      <c r="AJ26" s="897"/>
      <c r="AK26" s="897"/>
      <c r="AL26" s="332"/>
      <c r="AM26" s="332"/>
      <c r="AN26" s="750"/>
      <c r="AO26" s="750"/>
      <c r="AP26" s="750"/>
      <c r="AQ26" s="750"/>
      <c r="AR26" s="332"/>
      <c r="AS26" s="332"/>
      <c r="AT26" s="751"/>
      <c r="AU26" s="751"/>
      <c r="AV26" s="751"/>
      <c r="AW26" s="751"/>
      <c r="AX26" s="332"/>
      <c r="AY26" s="332"/>
      <c r="AZ26" s="946"/>
      <c r="BA26" s="947"/>
      <c r="BB26" s="947"/>
      <c r="BC26" s="948"/>
    </row>
    <row r="27" spans="1:57" ht="33.75" customHeight="1" x14ac:dyDescent="0.25">
      <c r="AB27" s="154"/>
    </row>
    <row r="28" spans="1:57" ht="33.75" customHeight="1" x14ac:dyDescent="0.25">
      <c r="AB28" s="154"/>
      <c r="AE28" s="155"/>
    </row>
    <row r="29" spans="1:57" ht="33.75" customHeight="1" x14ac:dyDescent="0.25"/>
    <row r="30" spans="1:57" ht="33.75" customHeight="1" x14ac:dyDescent="0.25"/>
  </sheetData>
  <sheetProtection algorithmName="SHA-512" hashValue="rrdAtSBS4wSgX6hIAHtTswCiZWOLDxD2Uy1IIZoJd5rZOHRp+B0+I5iSWvsNnuMQIOdJsC6BIaN78sg79ZaZ0Q==" saltValue="0uaIN6xWl4eayVtGmrLUpw==" spinCount="100000" sheet="1"/>
  <mergeCells count="127">
    <mergeCell ref="AT23:AW23"/>
    <mergeCell ref="AT9:AW9"/>
    <mergeCell ref="AB24:AE24"/>
    <mergeCell ref="AB25:AE25"/>
    <mergeCell ref="BE5:BE6"/>
    <mergeCell ref="AV7:AV8"/>
    <mergeCell ref="AW7:AW8"/>
    <mergeCell ref="AX7:AX8"/>
    <mergeCell ref="AY7:AY8"/>
    <mergeCell ref="AW5:AW6"/>
    <mergeCell ref="AZ5:AZ6"/>
    <mergeCell ref="AZ9:BC9"/>
    <mergeCell ref="BA7:BA8"/>
    <mergeCell ref="BB7:BB8"/>
    <mergeCell ref="BC7:BC8"/>
    <mergeCell ref="AR7:AR8"/>
    <mergeCell ref="AS7:AS8"/>
    <mergeCell ref="AT7:AT8"/>
    <mergeCell ref="AZ7:AZ8"/>
    <mergeCell ref="AN22:AQ22"/>
    <mergeCell ref="AN23:AQ23"/>
    <mergeCell ref="AO7:AO8"/>
    <mergeCell ref="AP7:AP8"/>
    <mergeCell ref="AU7:AU8"/>
    <mergeCell ref="AT21:AW21"/>
    <mergeCell ref="AN9:AQ9"/>
    <mergeCell ref="AH9:AK9"/>
    <mergeCell ref="AK7:AK8"/>
    <mergeCell ref="AI7:AI8"/>
    <mergeCell ref="AH7:AH8"/>
    <mergeCell ref="AJ7:AJ8"/>
    <mergeCell ref="AZ26:BC26"/>
    <mergeCell ref="AB20:BC20"/>
    <mergeCell ref="AH25:AK25"/>
    <mergeCell ref="AZ21:BC21"/>
    <mergeCell ref="AZ22:BC22"/>
    <mergeCell ref="AZ23:BC23"/>
    <mergeCell ref="AZ24:BC24"/>
    <mergeCell ref="AT22:AW22"/>
    <mergeCell ref="AT26:AW26"/>
    <mergeCell ref="AN21:AQ21"/>
    <mergeCell ref="AN24:AQ24"/>
    <mergeCell ref="AN25:AQ25"/>
    <mergeCell ref="AN26:AQ26"/>
    <mergeCell ref="AT25:AW25"/>
    <mergeCell ref="AT24:AW24"/>
    <mergeCell ref="AH23:AK23"/>
    <mergeCell ref="AH21:AK21"/>
    <mergeCell ref="AB26:AE26"/>
    <mergeCell ref="AH26:AK26"/>
    <mergeCell ref="T22:V23"/>
    <mergeCell ref="Y22:Z23"/>
    <mergeCell ref="T11:Z12"/>
    <mergeCell ref="T19:Z19"/>
    <mergeCell ref="T20:V21"/>
    <mergeCell ref="Y20:Z21"/>
    <mergeCell ref="AB9:AE9"/>
    <mergeCell ref="Y14:Z14"/>
    <mergeCell ref="Y15:Z15"/>
    <mergeCell ref="T13:V18"/>
    <mergeCell ref="Y16:Z16"/>
    <mergeCell ref="Y17:Z17"/>
    <mergeCell ref="Y18:Z18"/>
    <mergeCell ref="Y13:Z13"/>
    <mergeCell ref="S9:V9"/>
    <mergeCell ref="AB21:AE21"/>
    <mergeCell ref="AB22:AE22"/>
    <mergeCell ref="AB23:AE23"/>
    <mergeCell ref="AZ25:BC25"/>
    <mergeCell ref="AH5:AH6"/>
    <mergeCell ref="AN5:AN6"/>
    <mergeCell ref="M5:M6"/>
    <mergeCell ref="T1:Z1"/>
    <mergeCell ref="AB1:BC1"/>
    <mergeCell ref="AB5:AB6"/>
    <mergeCell ref="T2:V2"/>
    <mergeCell ref="C1:R1"/>
    <mergeCell ref="S4:Z4"/>
    <mergeCell ref="AB3:AN3"/>
    <mergeCell ref="AB4:BC4"/>
    <mergeCell ref="D2:R2"/>
    <mergeCell ref="Q4:R4"/>
    <mergeCell ref="N5:N6"/>
    <mergeCell ref="Y2:Z2"/>
    <mergeCell ref="AE5:AE6"/>
    <mergeCell ref="Q5:Q6"/>
    <mergeCell ref="K5:K6"/>
    <mergeCell ref="AC7:AC8"/>
    <mergeCell ref="BC5:BC6"/>
    <mergeCell ref="AH24:AK24"/>
    <mergeCell ref="AH22:AK22"/>
    <mergeCell ref="AF7:AF8"/>
    <mergeCell ref="C4:D6"/>
    <mergeCell ref="C3:Z3"/>
    <mergeCell ref="K4:M4"/>
    <mergeCell ref="AB2:AW2"/>
    <mergeCell ref="AZ2:BD2"/>
    <mergeCell ref="G5:G6"/>
    <mergeCell ref="J5:J6"/>
    <mergeCell ref="N4:P4"/>
    <mergeCell ref="P5:P6"/>
    <mergeCell ref="G4:J4"/>
    <mergeCell ref="AT5:AT6"/>
    <mergeCell ref="S5:V5"/>
    <mergeCell ref="S6:V6"/>
    <mergeCell ref="BD5:BD6"/>
    <mergeCell ref="AQ5:AQ6"/>
    <mergeCell ref="E4:F4"/>
    <mergeCell ref="E5:E6"/>
    <mergeCell ref="Z5:Z8"/>
    <mergeCell ref="S8:V8"/>
    <mergeCell ref="F5:F6"/>
    <mergeCell ref="R5:R6"/>
    <mergeCell ref="L5:L6"/>
    <mergeCell ref="H5:H6"/>
    <mergeCell ref="I5:I6"/>
    <mergeCell ref="S7:V7"/>
    <mergeCell ref="AQ7:AQ8"/>
    <mergeCell ref="AK5:AK6"/>
    <mergeCell ref="O5:O6"/>
    <mergeCell ref="AB7:AB8"/>
    <mergeCell ref="AL7:AL8"/>
    <mergeCell ref="AM7:AM8"/>
    <mergeCell ref="AN7:AN8"/>
    <mergeCell ref="AE7:AE8"/>
    <mergeCell ref="AG7:AG8"/>
    <mergeCell ref="AD7:AD8"/>
  </mergeCells>
  <conditionalFormatting sqref="R7:R26 Z5 L7:L26 O7:O26 F7:J26 Z9">
    <cfRule type="containsText" dxfId="60" priority="16" stopIfTrue="1" operator="containsText" text="Yes">
      <formula>NOT(ISERROR(SEARCH("Yes",F5)))</formula>
    </cfRule>
    <cfRule type="containsText" dxfId="59" priority="17" stopIfTrue="1" operator="containsText" text="No">
      <formula>NOT(ISERROR(SEARCH("No",F5)))</formula>
    </cfRule>
  </conditionalFormatting>
  <conditionalFormatting sqref="AB9:AE9 AH9:AK9">
    <cfRule type="containsText" dxfId="58" priority="9" stopIfTrue="1" operator="containsText" text="Remember">
      <formula>NOT(ISERROR(SEARCH("Remember",AB9)))</formula>
    </cfRule>
  </conditionalFormatting>
  <conditionalFormatting sqref="AB20">
    <cfRule type="containsText" dxfId="57" priority="7" stopIfTrue="1" operator="containsText" text="You">
      <formula>NOT(ISERROR(SEARCH("You",AB20)))</formula>
    </cfRule>
  </conditionalFormatting>
  <conditionalFormatting sqref="AN9:AQ9">
    <cfRule type="containsText" dxfId="56" priority="2" stopIfTrue="1" operator="containsText" text="if">
      <formula>NOT(ISERROR(SEARCH("if",AN9)))</formula>
    </cfRule>
  </conditionalFormatting>
  <conditionalFormatting sqref="AB20">
    <cfRule type="containsText" dxfId="55"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2486025</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2486025</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2486025</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2486025</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2486025</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2486025</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2486025</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2486025</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2428875</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2428875</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2428875</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2428875</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2428875</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2428875</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2428875</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2428875</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2428875</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2428875</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2428875</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2428875</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2428875</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2428875</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2428875</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2428875</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2428875</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2428875</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2428875</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2428875</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2486025</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180975</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180975</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180975</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180975</xdr:colOff>
                    <xdr:row>16</xdr:row>
                    <xdr:rowOff>104775</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352425</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904875</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activeCell="C7" sqref="C7"/>
      <selection pane="bottomLeft" activeCell="D7" sqref="D7"/>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89" t="s">
        <v>328</v>
      </c>
      <c r="D1" s="790"/>
      <c r="E1" s="790"/>
      <c r="F1" s="790"/>
      <c r="G1" s="790"/>
      <c r="H1" s="790"/>
      <c r="I1" s="790"/>
      <c r="J1" s="790"/>
      <c r="K1" s="790"/>
      <c r="L1" s="790"/>
      <c r="M1" s="790"/>
      <c r="N1" s="790"/>
      <c r="O1" s="790"/>
      <c r="P1" s="790"/>
      <c r="Q1" s="790"/>
      <c r="R1" s="790"/>
      <c r="S1" s="283"/>
      <c r="T1" s="876" t="s">
        <v>282</v>
      </c>
      <c r="U1" s="876"/>
      <c r="V1" s="876"/>
      <c r="W1" s="876"/>
      <c r="X1" s="876"/>
      <c r="Y1" s="876"/>
      <c r="Z1" s="876"/>
      <c r="AA1" s="283"/>
      <c r="AB1" s="790" t="s">
        <v>329</v>
      </c>
      <c r="AC1" s="790"/>
      <c r="AD1" s="790"/>
      <c r="AE1" s="790"/>
      <c r="AF1" s="790"/>
      <c r="AG1" s="790"/>
      <c r="AH1" s="790"/>
      <c r="AI1" s="790"/>
      <c r="AJ1" s="790"/>
      <c r="AK1" s="790"/>
      <c r="AL1" s="790"/>
      <c r="AM1" s="790"/>
      <c r="AN1" s="790"/>
      <c r="AO1" s="790"/>
      <c r="AP1" s="790"/>
      <c r="AQ1" s="790"/>
      <c r="AR1" s="790"/>
      <c r="AS1" s="790"/>
      <c r="AT1" s="790"/>
      <c r="AU1" s="790"/>
      <c r="AV1" s="790"/>
      <c r="AW1" s="790"/>
      <c r="AX1" s="790"/>
      <c r="AY1" s="790"/>
      <c r="AZ1" s="790"/>
      <c r="BA1" s="790"/>
      <c r="BB1" s="790"/>
      <c r="BC1" s="791"/>
    </row>
    <row r="2" spans="1:57" ht="69.75" customHeight="1" thickBot="1" x14ac:dyDescent="0.3">
      <c r="D2" s="887" t="s">
        <v>284</v>
      </c>
      <c r="E2" s="887"/>
      <c r="F2" s="887"/>
      <c r="G2" s="887"/>
      <c r="H2" s="887"/>
      <c r="I2" s="887"/>
      <c r="J2" s="887"/>
      <c r="K2" s="887"/>
      <c r="L2" s="887"/>
      <c r="M2" s="887"/>
      <c r="N2" s="887"/>
      <c r="O2" s="887"/>
      <c r="P2" s="887"/>
      <c r="Q2" s="887"/>
      <c r="R2" s="887"/>
      <c r="S2" s="426"/>
      <c r="T2" s="878" t="s">
        <v>249</v>
      </c>
      <c r="U2" s="878"/>
      <c r="V2" s="878"/>
      <c r="Y2" s="891" t="s">
        <v>285</v>
      </c>
      <c r="Z2" s="891"/>
      <c r="AB2" s="974" t="s">
        <v>330</v>
      </c>
      <c r="AC2" s="975"/>
      <c r="AD2" s="975"/>
      <c r="AE2" s="975"/>
      <c r="AF2" s="975"/>
      <c r="AG2" s="975"/>
      <c r="AH2" s="975"/>
      <c r="AI2" s="975"/>
      <c r="AJ2" s="975"/>
      <c r="AK2" s="975"/>
      <c r="AL2" s="975"/>
      <c r="AM2" s="975"/>
      <c r="AN2" s="975"/>
      <c r="AO2" s="975"/>
      <c r="AP2" s="975"/>
      <c r="AQ2" s="975"/>
      <c r="AR2" s="975"/>
      <c r="AS2" s="975"/>
      <c r="AT2" s="975"/>
      <c r="AU2" s="975"/>
      <c r="AV2" s="975"/>
      <c r="AW2" s="975"/>
      <c r="AX2" s="422"/>
      <c r="AY2" s="422"/>
      <c r="AZ2" s="976" t="s">
        <v>287</v>
      </c>
      <c r="BA2" s="977"/>
      <c r="BB2" s="977"/>
      <c r="BC2" s="977"/>
      <c r="BD2" s="977"/>
    </row>
    <row r="3" spans="1:57" ht="24" customHeight="1" thickBot="1" x14ac:dyDescent="0.35">
      <c r="C3" s="836" t="s">
        <v>331</v>
      </c>
      <c r="D3" s="837"/>
      <c r="E3" s="837"/>
      <c r="F3" s="837"/>
      <c r="G3" s="837"/>
      <c r="H3" s="837"/>
      <c r="I3" s="837"/>
      <c r="J3" s="837"/>
      <c r="K3" s="837"/>
      <c r="L3" s="837"/>
      <c r="M3" s="837"/>
      <c r="N3" s="837"/>
      <c r="O3" s="837"/>
      <c r="P3" s="837"/>
      <c r="Q3" s="837"/>
      <c r="R3" s="837"/>
      <c r="S3" s="837"/>
      <c r="T3" s="837"/>
      <c r="U3" s="837"/>
      <c r="V3" s="837"/>
      <c r="W3" s="837"/>
      <c r="X3" s="837"/>
      <c r="Y3" s="837"/>
      <c r="Z3" s="838"/>
      <c r="AB3" s="882" t="s">
        <v>332</v>
      </c>
      <c r="AC3" s="883"/>
      <c r="AD3" s="883"/>
      <c r="AE3" s="883"/>
      <c r="AF3" s="883"/>
      <c r="AG3" s="883"/>
      <c r="AH3" s="883"/>
      <c r="AI3" s="883"/>
      <c r="AJ3" s="883"/>
      <c r="AK3" s="883"/>
      <c r="AL3" s="883"/>
      <c r="AM3" s="883"/>
      <c r="AN3" s="883"/>
      <c r="AO3" s="401"/>
      <c r="AP3" s="401"/>
      <c r="AQ3" s="401"/>
      <c r="AR3" s="401" t="b">
        <v>0</v>
      </c>
      <c r="AS3" s="401"/>
      <c r="AT3" s="401"/>
      <c r="AU3" s="401"/>
      <c r="AV3" s="401"/>
      <c r="AW3" s="401"/>
      <c r="AX3" s="401"/>
      <c r="AY3" s="401"/>
      <c r="AZ3" s="401"/>
      <c r="BA3" s="401"/>
      <c r="BB3" s="401"/>
      <c r="BC3" s="402"/>
    </row>
    <row r="4" spans="1:57" ht="60.75" customHeight="1" thickBot="1" x14ac:dyDescent="0.3">
      <c r="C4" s="830" t="s">
        <v>290</v>
      </c>
      <c r="D4" s="831"/>
      <c r="E4" s="860" t="s">
        <v>291</v>
      </c>
      <c r="F4" s="861"/>
      <c r="G4" s="739" t="s">
        <v>292</v>
      </c>
      <c r="H4" s="855"/>
      <c r="I4" s="855"/>
      <c r="J4" s="856"/>
      <c r="K4" s="839" t="s">
        <v>293</v>
      </c>
      <c r="L4" s="840"/>
      <c r="M4" s="841"/>
      <c r="N4" s="850" t="s">
        <v>294</v>
      </c>
      <c r="O4" s="851"/>
      <c r="P4" s="852"/>
      <c r="Q4" s="888" t="s">
        <v>295</v>
      </c>
      <c r="R4" s="889"/>
      <c r="S4" s="879" t="s">
        <v>333</v>
      </c>
      <c r="T4" s="880"/>
      <c r="U4" s="880"/>
      <c r="V4" s="880"/>
      <c r="W4" s="880"/>
      <c r="X4" s="880"/>
      <c r="Y4" s="880"/>
      <c r="Z4" s="881"/>
      <c r="AB4" s="884" t="s">
        <v>334</v>
      </c>
      <c r="AC4" s="885"/>
      <c r="AD4" s="885"/>
      <c r="AE4" s="885"/>
      <c r="AF4" s="885"/>
      <c r="AG4" s="885"/>
      <c r="AH4" s="885"/>
      <c r="AI4" s="885"/>
      <c r="AJ4" s="885"/>
      <c r="AK4" s="885"/>
      <c r="AL4" s="885"/>
      <c r="AM4" s="885"/>
      <c r="AN4" s="885"/>
      <c r="AO4" s="885"/>
      <c r="AP4" s="885"/>
      <c r="AQ4" s="885"/>
      <c r="AR4" s="885"/>
      <c r="AS4" s="885"/>
      <c r="AT4" s="885"/>
      <c r="AU4" s="885"/>
      <c r="AV4" s="885"/>
      <c r="AW4" s="885"/>
      <c r="AX4" s="885"/>
      <c r="AY4" s="885"/>
      <c r="AZ4" s="885"/>
      <c r="BA4" s="885"/>
      <c r="BB4" s="885"/>
      <c r="BC4" s="886"/>
      <c r="BD4" s="66" t="s">
        <v>269</v>
      </c>
      <c r="BE4" s="66" t="s">
        <v>270</v>
      </c>
    </row>
    <row r="5" spans="1:57" ht="34.5" customHeight="1" x14ac:dyDescent="0.25">
      <c r="C5" s="832"/>
      <c r="D5" s="833"/>
      <c r="E5" s="862" t="s">
        <v>298</v>
      </c>
      <c r="F5" s="867" t="s">
        <v>299</v>
      </c>
      <c r="G5" s="846" t="s">
        <v>335</v>
      </c>
      <c r="H5" s="869" t="s">
        <v>301</v>
      </c>
      <c r="I5" s="871" t="s">
        <v>302</v>
      </c>
      <c r="J5" s="848" t="s">
        <v>303</v>
      </c>
      <c r="K5" s="703" t="s">
        <v>304</v>
      </c>
      <c r="L5" s="819" t="s">
        <v>305</v>
      </c>
      <c r="M5" s="709" t="s">
        <v>306</v>
      </c>
      <c r="N5" s="678" t="s">
        <v>307</v>
      </c>
      <c r="O5" s="819" t="s">
        <v>308</v>
      </c>
      <c r="P5" s="853" t="s">
        <v>309</v>
      </c>
      <c r="Q5" s="893" t="s">
        <v>310</v>
      </c>
      <c r="R5" s="867" t="s">
        <v>311</v>
      </c>
      <c r="S5" s="814" t="s">
        <v>312</v>
      </c>
      <c r="T5" s="815"/>
      <c r="U5" s="815"/>
      <c r="V5" s="815"/>
      <c r="W5" s="66"/>
      <c r="X5" s="66" t="b">
        <v>0</v>
      </c>
      <c r="Y5" s="78"/>
      <c r="Z5" s="864" t="str">
        <f>IF(AND(X5=FALSE,X6=FALSE,X7=FALSE,X8=FALSE),"",IF(AND(X5=TRUE,X6=TRUE),"Yes",IF(AND(X5=TRUE,X7=TRUE),"Yes",IF(AND(X6=TRUE,X7=TRUE),"Yes",IF(AND(X5=TRUE,X8=TRUE),"Yes",IF(AND(X7=TRUE,X8=TRUE),"Yes","No"))))))</f>
        <v/>
      </c>
      <c r="AB5" s="877" t="s">
        <v>336</v>
      </c>
      <c r="AC5" s="398"/>
      <c r="AD5" s="398"/>
      <c r="AE5" s="892" t="s">
        <v>251</v>
      </c>
      <c r="AF5" s="399"/>
      <c r="AG5" s="399"/>
      <c r="AH5" s="818" t="s">
        <v>337</v>
      </c>
      <c r="AI5" s="623"/>
      <c r="AJ5" s="623"/>
      <c r="AK5" s="818" t="s">
        <v>251</v>
      </c>
      <c r="AL5" s="399"/>
      <c r="AM5" s="399"/>
      <c r="AN5" s="859" t="s">
        <v>338</v>
      </c>
      <c r="AO5" s="626"/>
      <c r="AP5" s="626"/>
      <c r="AQ5" s="859" t="s">
        <v>251</v>
      </c>
      <c r="AR5" s="399"/>
      <c r="AS5" s="399"/>
      <c r="AT5" s="857" t="s">
        <v>339</v>
      </c>
      <c r="AU5" s="625"/>
      <c r="AV5" s="625"/>
      <c r="AW5" s="857" t="s">
        <v>251</v>
      </c>
      <c r="AX5" s="399"/>
      <c r="AY5" s="399"/>
      <c r="AZ5" s="960" t="s">
        <v>340</v>
      </c>
      <c r="BA5" s="627"/>
      <c r="BB5" s="400"/>
      <c r="BC5" s="895" t="s">
        <v>251</v>
      </c>
      <c r="BD5" s="858">
        <v>1</v>
      </c>
      <c r="BE5" s="858">
        <f>INDEX(Cups,BD5)</f>
        <v>0</v>
      </c>
    </row>
    <row r="6" spans="1:57" ht="44.25" customHeight="1" thickBot="1" x14ac:dyDescent="0.3">
      <c r="C6" s="834"/>
      <c r="D6" s="835"/>
      <c r="E6" s="863"/>
      <c r="F6" s="868"/>
      <c r="G6" s="847"/>
      <c r="H6" s="870"/>
      <c r="I6" s="872"/>
      <c r="J6" s="849"/>
      <c r="K6" s="704"/>
      <c r="L6" s="820"/>
      <c r="M6" s="710"/>
      <c r="N6" s="890"/>
      <c r="O6" s="820"/>
      <c r="P6" s="854"/>
      <c r="Q6" s="894"/>
      <c r="R6" s="868"/>
      <c r="S6" s="814" t="s">
        <v>318</v>
      </c>
      <c r="T6" s="815"/>
      <c r="U6" s="815"/>
      <c r="V6" s="815"/>
      <c r="W6" s="66"/>
      <c r="X6" s="66" t="b">
        <v>0</v>
      </c>
      <c r="Y6" s="78"/>
      <c r="Z6" s="865"/>
      <c r="AB6" s="797"/>
      <c r="AC6" s="308" t="s">
        <v>256</v>
      </c>
      <c r="AD6" s="308"/>
      <c r="AE6" s="780"/>
      <c r="AF6" s="252" t="s">
        <v>257</v>
      </c>
      <c r="AG6" s="252" t="s">
        <v>258</v>
      </c>
      <c r="AH6" s="782"/>
      <c r="AI6" s="621" t="s">
        <v>259</v>
      </c>
      <c r="AJ6" s="621"/>
      <c r="AK6" s="782"/>
      <c r="AL6" s="252" t="s">
        <v>260</v>
      </c>
      <c r="AM6" s="252" t="s">
        <v>261</v>
      </c>
      <c r="AN6" s="769"/>
      <c r="AO6" s="615" t="s">
        <v>262</v>
      </c>
      <c r="AP6" s="615"/>
      <c r="AQ6" s="769"/>
      <c r="AR6" s="252" t="s">
        <v>263</v>
      </c>
      <c r="AS6" s="252" t="s">
        <v>264</v>
      </c>
      <c r="AT6" s="771"/>
      <c r="AU6" s="617" t="s">
        <v>265</v>
      </c>
      <c r="AV6" s="617"/>
      <c r="AW6" s="771"/>
      <c r="AX6" s="252" t="s">
        <v>266</v>
      </c>
      <c r="AY6" s="252" t="s">
        <v>267</v>
      </c>
      <c r="AZ6" s="773"/>
      <c r="BA6" s="619" t="s">
        <v>268</v>
      </c>
      <c r="BB6" s="253"/>
      <c r="BC6" s="775"/>
      <c r="BD6" s="858"/>
      <c r="BE6" s="858"/>
    </row>
    <row r="7" spans="1:57" ht="34.5" customHeight="1" x14ac:dyDescent="0.25">
      <c r="A7" s="427">
        <v>1</v>
      </c>
      <c r="B7" s="427">
        <f>INDEX(meals,A7)</f>
        <v>0</v>
      </c>
      <c r="C7" s="433">
        <v>1</v>
      </c>
      <c r="D7" s="77"/>
      <c r="E7" s="172" t="str">
        <f>IF(B7=0,"",FLOOR(VLOOKUP(A7,'All Meals'!$A$12:$V$61,4),0.25))</f>
        <v/>
      </c>
      <c r="F7" s="173" t="str">
        <f>IF(B7=0,"",IF(E7="","No",IF(E7&gt;=2,"Yes","No")))</f>
        <v/>
      </c>
      <c r="G7" s="172" t="str">
        <f>IF(B7=0,"",FLOOR(VLOOKUP(A7,'All Meals'!$A$12:$V$61,5),0.25))</f>
        <v/>
      </c>
      <c r="H7" s="174" t="str">
        <f>IF(B7=0,"",IF(G7="","No",IF(G7&gt;=2,"Yes","No")))</f>
        <v/>
      </c>
      <c r="I7" s="247" t="str">
        <f>IF(B7=0,"",FLOOR(VLOOKUP(A7,'All Meals'!$A$12:$V$61,6),0.25))</f>
        <v/>
      </c>
      <c r="J7" s="247" t="str">
        <f>IF(B7=0,"",FLOOR(VLOOKUP(A7,'All Meals'!$A$12:$V$61,7),0.25))</f>
        <v/>
      </c>
      <c r="K7" s="95" t="str">
        <f>IF(B7=0, "",VLOOKUP(A7,'All Meals'!$A$12:$V$61,10))</f>
        <v/>
      </c>
      <c r="L7" s="96" t="str">
        <f>IF(B7=0,"",IF(K7="","No",IF(K7&gt;=1,"Yes","No")))</f>
        <v/>
      </c>
      <c r="M7" s="333" t="str">
        <f>IF(B7=0, "",VLOOKUP(A7,'All Meals'!$A$12:$V$61,13))</f>
        <v/>
      </c>
      <c r="N7" s="95" t="str">
        <f>IF(B7=0, "",VLOOKUP(A7,'All Meals'!$A$12:$V$61,16))</f>
        <v/>
      </c>
      <c r="O7" s="417" t="str">
        <f>IF(B7=0,"",IF(N7="","No",IF(N7&gt;=1,"Yes","No")))</f>
        <v/>
      </c>
      <c r="P7" s="418" t="str">
        <f>IF(B7=0, "",VLOOKUP(A7,'All Meals'!$A$12:$V$61,19))</f>
        <v/>
      </c>
      <c r="Q7" s="95" t="str">
        <f>IF(B7=0, "",VLOOKUP(A7,'All Meals'!$A$12:$V$61,20))</f>
        <v/>
      </c>
      <c r="R7" s="173" t="str">
        <f t="shared" ref="R7:R26" si="0">IF(B7=0,"",IF(Q7="","No",IF(Q7&gt;=1,"Yes","No")))</f>
        <v/>
      </c>
      <c r="S7" s="814" t="s">
        <v>319</v>
      </c>
      <c r="T7" s="815"/>
      <c r="U7" s="815"/>
      <c r="V7" s="815"/>
      <c r="W7" s="66"/>
      <c r="X7" s="66" t="b">
        <v>0</v>
      </c>
      <c r="Y7" s="78"/>
      <c r="Z7" s="865"/>
      <c r="AB7" s="821" t="s">
        <v>341</v>
      </c>
      <c r="AC7" s="828"/>
      <c r="AD7" s="828"/>
      <c r="AE7" s="826"/>
      <c r="AF7" s="823">
        <v>1</v>
      </c>
      <c r="AG7" s="825">
        <f>INDEX(Cups,AF7)</f>
        <v>0</v>
      </c>
      <c r="AH7" s="942" t="s">
        <v>342</v>
      </c>
      <c r="AI7" s="944"/>
      <c r="AJ7" s="944"/>
      <c r="AK7" s="942"/>
      <c r="AL7" s="823">
        <v>1</v>
      </c>
      <c r="AM7" s="825">
        <f>INDEX(Cups,AL7)</f>
        <v>0</v>
      </c>
      <c r="AN7" s="816" t="s">
        <v>343</v>
      </c>
      <c r="AO7" s="972"/>
      <c r="AP7" s="972"/>
      <c r="AQ7" s="816"/>
      <c r="AR7" s="823">
        <v>1</v>
      </c>
      <c r="AS7" s="825">
        <f>INDEX(Cups,AR7)</f>
        <v>0</v>
      </c>
      <c r="AT7" s="968" t="s">
        <v>344</v>
      </c>
      <c r="AU7" s="958"/>
      <c r="AV7" s="958"/>
      <c r="AW7" s="958"/>
      <c r="AX7" s="823">
        <v>1</v>
      </c>
      <c r="AY7" s="825">
        <f>INDEX(Cups,AX7)</f>
        <v>0</v>
      </c>
      <c r="AZ7" s="970" t="s">
        <v>345</v>
      </c>
      <c r="BA7" s="964"/>
      <c r="BB7" s="964"/>
      <c r="BC7" s="966"/>
    </row>
    <row r="8" spans="1:57" ht="33.75" customHeight="1" thickBot="1" x14ac:dyDescent="0.3">
      <c r="A8" s="427">
        <v>1</v>
      </c>
      <c r="B8" s="427">
        <f>INDEX(meals,A8)</f>
        <v>0</v>
      </c>
      <c r="C8" s="434">
        <v>2</v>
      </c>
      <c r="D8" s="59"/>
      <c r="E8" s="172" t="str">
        <f>IF(B8=0,"",FLOOR(VLOOKUP(A8,'All Meals'!$A$12:$V$61,4),0.25))</f>
        <v/>
      </c>
      <c r="F8" s="246" t="str">
        <f t="shared" ref="F8:F26" si="1">IF(B8=0,"",IF(E8="","No",IF(E8&gt;=2,"Yes","No")))</f>
        <v/>
      </c>
      <c r="G8" s="172" t="str">
        <f>IF(B8=0,"",FLOOR(VLOOKUP(A8,'All Meals'!$A$12:$V$61,5),0.25))</f>
        <v/>
      </c>
      <c r="H8" s="174" t="str">
        <f t="shared" ref="H8:H26" si="2">IF(B8=0,"",IF(G8="","No",IF(G8&gt;=2,"Yes","No")))</f>
        <v/>
      </c>
      <c r="I8" s="247" t="str">
        <f>IF(B8=0,"",FLOOR(VLOOKUP(A8,'All Meals'!$A$12:$V$61,6),0.25))</f>
        <v/>
      </c>
      <c r="J8" s="247" t="str">
        <f>IF(B8=0,"",FLOOR(VLOOKUP(A8,'All Meals'!$A$12:$V$61,7),0.25))</f>
        <v/>
      </c>
      <c r="K8" s="95" t="str">
        <f>IF(B8=0, "",VLOOKUP(A8,'All Meals'!$A$12:$V$61,10))</f>
        <v/>
      </c>
      <c r="L8" s="96" t="str">
        <f t="shared" ref="L8:L26" si="3">IF(B8=0,"",IF(K8="","No",IF(K8&gt;=1,"Yes","No")))</f>
        <v/>
      </c>
      <c r="M8" s="333" t="str">
        <f>IF(B8=0, "",VLOOKUP(A8,'All Meals'!$A$12:$V$61,13))</f>
        <v/>
      </c>
      <c r="N8" s="95" t="str">
        <f>IF(B8=0, "",VLOOKUP(A8,'All Meals'!$A$12:$V$61,16))</f>
        <v/>
      </c>
      <c r="O8" s="417" t="str">
        <f t="shared" ref="O8:O26" si="4">IF(B8=0,"",IF(N8="","No",IF(N8&gt;=1,"Yes","No")))</f>
        <v/>
      </c>
      <c r="P8" s="418" t="str">
        <f>IF(B8=0, "",VLOOKUP(A8,'All Meals'!$A$12:$V$61,19))</f>
        <v/>
      </c>
      <c r="Q8" s="95" t="str">
        <f>IF(B8=0, "",VLOOKUP(A8,'All Meals'!$A$12:$V$61,20))</f>
        <v/>
      </c>
      <c r="R8" s="173" t="str">
        <f t="shared" si="0"/>
        <v/>
      </c>
      <c r="S8" s="814" t="s">
        <v>325</v>
      </c>
      <c r="T8" s="815"/>
      <c r="U8" s="815"/>
      <c r="V8" s="815"/>
      <c r="W8" s="66"/>
      <c r="X8" s="66" t="b">
        <v>0</v>
      </c>
      <c r="Y8" s="78"/>
      <c r="Z8" s="866"/>
      <c r="AB8" s="822"/>
      <c r="AC8" s="829"/>
      <c r="AD8" s="829"/>
      <c r="AE8" s="827"/>
      <c r="AF8" s="824"/>
      <c r="AG8" s="824"/>
      <c r="AH8" s="943"/>
      <c r="AI8" s="945"/>
      <c r="AJ8" s="945"/>
      <c r="AK8" s="943"/>
      <c r="AL8" s="824"/>
      <c r="AM8" s="824"/>
      <c r="AN8" s="817"/>
      <c r="AO8" s="973"/>
      <c r="AP8" s="973"/>
      <c r="AQ8" s="817"/>
      <c r="AR8" s="824"/>
      <c r="AS8" s="824"/>
      <c r="AT8" s="969"/>
      <c r="AU8" s="959"/>
      <c r="AV8" s="959"/>
      <c r="AW8" s="959"/>
      <c r="AX8" s="824"/>
      <c r="AY8" s="824"/>
      <c r="AZ8" s="971"/>
      <c r="BA8" s="965"/>
      <c r="BB8" s="965"/>
      <c r="BC8" s="967"/>
    </row>
    <row r="9" spans="1:57" ht="33.75" customHeight="1" thickBot="1" x14ac:dyDescent="0.3">
      <c r="A9" s="427">
        <v>1</v>
      </c>
      <c r="B9" s="427">
        <f>INDEX(meals,A9)</f>
        <v>0</v>
      </c>
      <c r="C9" s="434">
        <v>3</v>
      </c>
      <c r="D9" s="59"/>
      <c r="E9" s="172" t="str">
        <f>IF(B9=0,"",FLOOR(VLOOKUP(A9,'All Meals'!$A$12:$V$61,4),0.25))</f>
        <v/>
      </c>
      <c r="F9" s="246" t="str">
        <f t="shared" si="1"/>
        <v/>
      </c>
      <c r="G9" s="172" t="str">
        <f>IF(B9=0,"",FLOOR(VLOOKUP(A9,'All Meals'!$A$12:$V$61,5),0.25))</f>
        <v/>
      </c>
      <c r="H9" s="174" t="str">
        <f t="shared" si="2"/>
        <v/>
      </c>
      <c r="I9" s="247" t="str">
        <f>IF(B9=0,"",FLOOR(VLOOKUP(A9,'All Meals'!$A$12:$V$61,6),0.25))</f>
        <v/>
      </c>
      <c r="J9" s="247" t="str">
        <f>IF(B9=0,"",FLOOR(VLOOKUP(A9,'All Meals'!$A$12:$V$61,7),0.25))</f>
        <v/>
      </c>
      <c r="K9" s="95" t="str">
        <f>IF(B9=0, "",VLOOKUP(A9,'All Meals'!$A$12:$V$61,10))</f>
        <v/>
      </c>
      <c r="L9" s="96" t="str">
        <f t="shared" si="3"/>
        <v/>
      </c>
      <c r="M9" s="333" t="str">
        <f>IF(B9=0, "",VLOOKUP(A9,'All Meals'!$A$12:$V$61,13))</f>
        <v/>
      </c>
      <c r="N9" s="95" t="str">
        <f>IF(B9=0, "",VLOOKUP(A9,'All Meals'!$A$12:$V$61,16))</f>
        <v/>
      </c>
      <c r="O9" s="417" t="str">
        <f t="shared" si="4"/>
        <v/>
      </c>
      <c r="P9" s="418" t="str">
        <f>IF(B9=0, "",VLOOKUP(A9,'All Meals'!$A$12:$V$61,19))</f>
        <v/>
      </c>
      <c r="Q9" s="95" t="str">
        <f>IF(B9=0, "",VLOOKUP(A9,'All Meals'!$A$12:$V$61,20))</f>
        <v/>
      </c>
      <c r="R9" s="173" t="str">
        <f t="shared" si="0"/>
        <v/>
      </c>
      <c r="S9" s="935" t="s">
        <v>326</v>
      </c>
      <c r="T9" s="936"/>
      <c r="U9" s="936"/>
      <c r="V9" s="936"/>
      <c r="W9" s="93"/>
      <c r="X9" s="93" t="b">
        <v>0</v>
      </c>
      <c r="Y9" s="79"/>
      <c r="Z9" s="94" t="str">
        <f>IF(X9=TRUE,"No","")</f>
        <v/>
      </c>
      <c r="AB9" s="920" t="str">
        <f>IF(OR(COUNTIF(AC10:AC19, 12)&gt;0, COUNTIF(AC10:AC19,2)&gt;0, COUNTIF(AC10:AC19,4)&gt;0, COUNTIF(AC10:AC19,10)&gt;0, COUNTIF(AC10:AC19,15)&gt;0, COUNTIF(AC10:AC19,17)&gt;0,), "Remember to enter CREDITABLE amounts of leafy greens!", "")</f>
        <v/>
      </c>
      <c r="AC9" s="921"/>
      <c r="AD9" s="921"/>
      <c r="AE9" s="922"/>
      <c r="AF9" s="624"/>
      <c r="AG9" s="624"/>
      <c r="AH9" s="939" t="str">
        <f>IF(COUNTIF(AI10:AI19,10)&gt;0,"Remember to enter the CREDITABLE amount of tomato paste!","")</f>
        <v/>
      </c>
      <c r="AI9" s="940"/>
      <c r="AJ9" s="940"/>
      <c r="AK9" s="941"/>
      <c r="AL9" s="624"/>
      <c r="AM9" s="624"/>
      <c r="AN9" s="805" t="str">
        <f>IF(SUM(AO10:AO19)&gt;10, "If crediting as a vegetable do not also credit as a meat/meat alternate", "")</f>
        <v/>
      </c>
      <c r="AO9" s="806"/>
      <c r="AP9" s="806"/>
      <c r="AQ9" s="807"/>
      <c r="AR9" s="282"/>
      <c r="AS9" s="282"/>
      <c r="AT9" s="955"/>
      <c r="AU9" s="956"/>
      <c r="AV9" s="956"/>
      <c r="AW9" s="957"/>
      <c r="AX9" s="282"/>
      <c r="AY9" s="282"/>
      <c r="AZ9" s="961"/>
      <c r="BA9" s="962"/>
      <c r="BB9" s="962"/>
      <c r="BC9" s="963"/>
    </row>
    <row r="10" spans="1:57" ht="33.75" customHeight="1" thickBot="1" x14ac:dyDescent="0.3">
      <c r="A10" s="427">
        <v>1</v>
      </c>
      <c r="B10" s="427">
        <f t="shared" ref="B10:B26" si="5">INDEX(meals,A10)</f>
        <v>0</v>
      </c>
      <c r="C10" s="434">
        <v>4</v>
      </c>
      <c r="D10" s="59"/>
      <c r="E10" s="172" t="str">
        <f>IF(B10=0,"",FLOOR(VLOOKUP(A10,'All Meals'!$A$12:$V$61,4),0.25))</f>
        <v/>
      </c>
      <c r="F10" s="246" t="str">
        <f t="shared" si="1"/>
        <v/>
      </c>
      <c r="G10" s="172" t="str">
        <f>IF(B10=0,"",FLOOR(VLOOKUP(A10,'All Meals'!$A$12:$V$61,5),0.25))</f>
        <v/>
      </c>
      <c r="H10" s="174" t="str">
        <f t="shared" si="2"/>
        <v/>
      </c>
      <c r="I10" s="247" t="str">
        <f>IF(B10=0,"",FLOOR(VLOOKUP(A10,'All Meals'!$A$12:$V$61,6),0.25))</f>
        <v/>
      </c>
      <c r="J10" s="247" t="str">
        <f>IF(B10=0,"",FLOOR(VLOOKUP(A10,'All Meals'!$A$12:$V$61,7),0.25))</f>
        <v/>
      </c>
      <c r="K10" s="95" t="str">
        <f>IF(B10=0, "",VLOOKUP(A10,'All Meals'!$A$12:$V$61,10))</f>
        <v/>
      </c>
      <c r="L10" s="96" t="str">
        <f t="shared" si="3"/>
        <v/>
      </c>
      <c r="M10" s="333" t="str">
        <f>IF(B10=0, "",VLOOKUP(A10,'All Meals'!$A$12:$V$61,13))</f>
        <v/>
      </c>
      <c r="N10" s="95" t="str">
        <f>IF(B10=0, "",VLOOKUP(A10,'All Meals'!$A$12:$V$61,16))</f>
        <v/>
      </c>
      <c r="O10" s="417" t="str">
        <f t="shared" si="4"/>
        <v/>
      </c>
      <c r="P10" s="418" t="str">
        <f>IF(B10=0, "",VLOOKUP(A10,'All Meals'!$A$12:$V$61,19))</f>
        <v/>
      </c>
      <c r="Q10" s="95" t="str">
        <f>IF(B10=0, "",VLOOKUP(A10,'All Meals'!$A$12:$V$61,20))</f>
        <v/>
      </c>
      <c r="R10" s="173" t="str">
        <f t="shared" si="0"/>
        <v/>
      </c>
      <c r="S10" s="309"/>
      <c r="T10" s="154"/>
      <c r="U10" s="154"/>
      <c r="V10" s="154"/>
      <c r="W10" s="66"/>
      <c r="X10" s="66"/>
      <c r="AB10" s="206"/>
      <c r="AC10" s="207">
        <v>1</v>
      </c>
      <c r="AD10" s="207">
        <f t="shared" ref="AD10:AD19" si="6">INDEX(GREEN,AC10)</f>
        <v>0</v>
      </c>
      <c r="AE10" s="207"/>
      <c r="AF10" s="281">
        <v>1</v>
      </c>
      <c r="AG10" s="281" t="str">
        <f t="shared" ref="AG10:AG19" si="7">IF(AD10=0,"",INDEX(Cups,AF10))</f>
        <v/>
      </c>
      <c r="AH10" s="82"/>
      <c r="AI10" s="82">
        <v>1</v>
      </c>
      <c r="AJ10" s="82">
        <f t="shared" ref="AJ10:AJ19" si="8">INDEX(RED,AI10)</f>
        <v>0</v>
      </c>
      <c r="AK10" s="82"/>
      <c r="AL10" s="281">
        <v>1</v>
      </c>
      <c r="AM10" s="281" t="str">
        <f t="shared" ref="AM10:AM19" si="9">IF(AJ10=0, "", INDEX(Cups,AL10))</f>
        <v/>
      </c>
      <c r="AN10" s="208"/>
      <c r="AO10" s="208">
        <v>1</v>
      </c>
      <c r="AP10" s="208">
        <f t="shared" ref="AP10:AP19" si="10">INDEX(BEANS,AO10)</f>
        <v>0</v>
      </c>
      <c r="AQ10" s="208"/>
      <c r="AR10" s="281">
        <v>1</v>
      </c>
      <c r="AS10" s="281" t="str">
        <f t="shared" ref="AS10:AS19" si="11">IF(AP10=0,"",INDEX(Cups,AR10))</f>
        <v/>
      </c>
      <c r="AT10" s="209"/>
      <c r="AU10" s="209">
        <v>1</v>
      </c>
      <c r="AV10" s="209">
        <f t="shared" ref="AV10:AV19" si="12">INDEX(STARCHY,AU10)</f>
        <v>0</v>
      </c>
      <c r="AW10" s="209"/>
      <c r="AX10" s="281">
        <v>1</v>
      </c>
      <c r="AY10" s="281" t="str">
        <f>IF(AV10=0,"",INDEX(Cups,AX10))</f>
        <v/>
      </c>
      <c r="AZ10" s="210"/>
      <c r="BA10" s="210">
        <v>1</v>
      </c>
      <c r="BB10" s="211">
        <f t="shared" ref="BB10:BB19" si="13">INDEX(OTHER,BA10)</f>
        <v>0</v>
      </c>
      <c r="BC10" s="212"/>
      <c r="BD10" s="66">
        <v>1</v>
      </c>
      <c r="BE10" s="66" t="str">
        <f t="shared" ref="BE10:BE19" si="14">IF(BB10=0,"",INDEX(Cups,BD10))</f>
        <v/>
      </c>
    </row>
    <row r="11" spans="1:57" ht="33.75" customHeight="1" x14ac:dyDescent="0.25">
      <c r="A11" s="427">
        <v>1</v>
      </c>
      <c r="B11" s="427">
        <f t="shared" si="5"/>
        <v>0</v>
      </c>
      <c r="C11" s="434">
        <v>5</v>
      </c>
      <c r="D11" s="59"/>
      <c r="E11" s="172" t="str">
        <f>IF(B11=0,"",FLOOR(VLOOKUP(A11,'All Meals'!$A$12:$V$61,4),0.25))</f>
        <v/>
      </c>
      <c r="F11" s="246" t="str">
        <f t="shared" si="1"/>
        <v/>
      </c>
      <c r="G11" s="172" t="str">
        <f>IF(B11=0,"",FLOOR(VLOOKUP(A11,'All Meals'!$A$12:$V$61,5),0.25))</f>
        <v/>
      </c>
      <c r="H11" s="174" t="str">
        <f t="shared" si="2"/>
        <v/>
      </c>
      <c r="I11" s="247" t="str">
        <f>IF(B11=0,"",FLOOR(VLOOKUP(A11,'All Meals'!$A$12:$V$61,6),0.25))</f>
        <v/>
      </c>
      <c r="J11" s="247" t="str">
        <f>IF(B11=0,"",FLOOR(VLOOKUP(A11,'All Meals'!$A$12:$V$61,7),0.25))</f>
        <v/>
      </c>
      <c r="K11" s="95" t="str">
        <f>IF(B11=0, "",VLOOKUP(A11,'All Meals'!$A$12:$V$61,10))</f>
        <v/>
      </c>
      <c r="L11" s="96" t="str">
        <f t="shared" si="3"/>
        <v/>
      </c>
      <c r="M11" s="333" t="str">
        <f>IF(B11=0, "",VLOOKUP(A11,'All Meals'!$A$12:$V$61,13))</f>
        <v/>
      </c>
      <c r="N11" s="95" t="str">
        <f>IF(B11=0, "",VLOOKUP(A11,'All Meals'!$A$12:$V$61,16))</f>
        <v/>
      </c>
      <c r="O11" s="417" t="str">
        <f t="shared" si="4"/>
        <v/>
      </c>
      <c r="P11" s="418" t="str">
        <f>IF(B11=0, "",VLOOKUP(A11,'All Meals'!$A$12:$V$61,19))</f>
        <v/>
      </c>
      <c r="Q11" s="95" t="str">
        <f>IF(B11=0, "",VLOOKUP(A11,'All Meals'!$A$12:$V$61,20))</f>
        <v/>
      </c>
      <c r="R11" s="173" t="str">
        <f t="shared" si="0"/>
        <v/>
      </c>
      <c r="T11" s="675" t="s">
        <v>119</v>
      </c>
      <c r="U11" s="676"/>
      <c r="V11" s="676"/>
      <c r="W11" s="676"/>
      <c r="X11" s="676"/>
      <c r="Y11" s="676"/>
      <c r="Z11" s="677"/>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27">
        <v>1</v>
      </c>
      <c r="B12" s="427">
        <f t="shared" si="5"/>
        <v>0</v>
      </c>
      <c r="C12" s="434">
        <v>6</v>
      </c>
      <c r="D12" s="59"/>
      <c r="E12" s="172" t="str">
        <f>IF(B12=0,"",FLOOR(VLOOKUP(A12,'All Meals'!$A$12:$V$61,4),0.25))</f>
        <v/>
      </c>
      <c r="F12" s="246" t="str">
        <f t="shared" si="1"/>
        <v/>
      </c>
      <c r="G12" s="172" t="str">
        <f>IF(B12=0,"",FLOOR(VLOOKUP(A12,'All Meals'!$A$12:$V$61,5),0.25))</f>
        <v/>
      </c>
      <c r="H12" s="174" t="str">
        <f t="shared" si="2"/>
        <v/>
      </c>
      <c r="I12" s="247" t="str">
        <f>IF(B12=0,"",FLOOR(VLOOKUP(A12,'All Meals'!$A$12:$V$61,6),0.25))</f>
        <v/>
      </c>
      <c r="J12" s="247" t="str">
        <f>IF(B12=0,"",FLOOR(VLOOKUP(A12,'All Meals'!$A$12:$V$61,7),0.25))</f>
        <v/>
      </c>
      <c r="K12" s="95" t="str">
        <f>IF(B12=0, "",VLOOKUP(A12,'All Meals'!$A$12:$V$61,10))</f>
        <v/>
      </c>
      <c r="L12" s="96" t="str">
        <f t="shared" si="3"/>
        <v/>
      </c>
      <c r="M12" s="333" t="str">
        <f>IF(B12=0, "",VLOOKUP(A12,'All Meals'!$A$12:$V$61,13))</f>
        <v/>
      </c>
      <c r="N12" s="95" t="str">
        <f>IF(B12=0, "",VLOOKUP(A12,'All Meals'!$A$12:$V$61,16))</f>
        <v/>
      </c>
      <c r="O12" s="417" t="str">
        <f t="shared" si="4"/>
        <v/>
      </c>
      <c r="P12" s="418" t="str">
        <f>IF(B12=0, "",VLOOKUP(A12,'All Meals'!$A$12:$V$61,19))</f>
        <v/>
      </c>
      <c r="Q12" s="95" t="str">
        <f>IF(B12=0, "",VLOOKUP(A12,'All Meals'!$A$12:$V$61,20))</f>
        <v/>
      </c>
      <c r="R12" s="173" t="str">
        <f t="shared" si="0"/>
        <v/>
      </c>
      <c r="T12" s="906"/>
      <c r="U12" s="907"/>
      <c r="V12" s="907"/>
      <c r="W12" s="907"/>
      <c r="X12" s="907"/>
      <c r="Y12" s="907"/>
      <c r="Z12" s="908"/>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27">
        <v>1</v>
      </c>
      <c r="B13" s="427">
        <f t="shared" si="5"/>
        <v>0</v>
      </c>
      <c r="C13" s="434">
        <v>7</v>
      </c>
      <c r="D13" s="59"/>
      <c r="E13" s="172" t="str">
        <f>IF(B13=0,"",FLOOR(VLOOKUP(A13,'All Meals'!$A$12:$V$61,4),0.25))</f>
        <v/>
      </c>
      <c r="F13" s="246" t="str">
        <f t="shared" si="1"/>
        <v/>
      </c>
      <c r="G13" s="172" t="str">
        <f>IF(B13=0,"",FLOOR(VLOOKUP(A13,'All Meals'!$A$12:$V$61,5),0.25))</f>
        <v/>
      </c>
      <c r="H13" s="174" t="str">
        <f t="shared" si="2"/>
        <v/>
      </c>
      <c r="I13" s="247" t="str">
        <f>IF(B13=0,"",FLOOR(VLOOKUP(A13,'All Meals'!$A$12:$V$61,6),0.25))</f>
        <v/>
      </c>
      <c r="J13" s="247" t="str">
        <f>IF(B13=0,"",FLOOR(VLOOKUP(A13,'All Meals'!$A$12:$V$61,7),0.25))</f>
        <v/>
      </c>
      <c r="K13" s="95" t="str">
        <f>IF(B13=0, "",VLOOKUP(A13,'All Meals'!$A$12:$V$61,10))</f>
        <v/>
      </c>
      <c r="L13" s="96" t="str">
        <f t="shared" si="3"/>
        <v/>
      </c>
      <c r="M13" s="333" t="str">
        <f>IF(B13=0, "",VLOOKUP(A13,'All Meals'!$A$12:$V$61,13))</f>
        <v/>
      </c>
      <c r="N13" s="95" t="str">
        <f>IF(B13=0, "",VLOOKUP(A13,'All Meals'!$A$12:$V$61,16))</f>
        <v/>
      </c>
      <c r="O13" s="417" t="str">
        <f t="shared" si="4"/>
        <v/>
      </c>
      <c r="P13" s="418" t="str">
        <f>IF(B13=0, "",VLOOKUP(A13,'All Meals'!$A$12:$V$61,19))</f>
        <v/>
      </c>
      <c r="Q13" s="95" t="str">
        <f>IF(B13=0, "",VLOOKUP(A13,'All Meals'!$A$12:$V$61,20))</f>
        <v/>
      </c>
      <c r="R13" s="173" t="str">
        <f t="shared" si="0"/>
        <v/>
      </c>
      <c r="T13" s="925" t="s">
        <v>327</v>
      </c>
      <c r="U13" s="926"/>
      <c r="V13" s="926"/>
      <c r="W13" s="78">
        <v>1</v>
      </c>
      <c r="X13" s="78">
        <f>INDEX(Cups,W13)</f>
        <v>0</v>
      </c>
      <c r="Y13" s="933"/>
      <c r="Z13" s="934"/>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27">
        <v>1</v>
      </c>
      <c r="B14" s="427">
        <f t="shared" si="5"/>
        <v>0</v>
      </c>
      <c r="C14" s="434">
        <v>8</v>
      </c>
      <c r="D14" s="59"/>
      <c r="E14" s="172" t="str">
        <f>IF(B14=0,"",FLOOR(VLOOKUP(A14,'All Meals'!$A$12:$V$61,4),0.25))</f>
        <v/>
      </c>
      <c r="F14" s="246" t="str">
        <f t="shared" si="1"/>
        <v/>
      </c>
      <c r="G14" s="172" t="str">
        <f>IF(B14=0,"",FLOOR(VLOOKUP(A14,'All Meals'!$A$12:$V$61,5),0.25))</f>
        <v/>
      </c>
      <c r="H14" s="174" t="str">
        <f t="shared" si="2"/>
        <v/>
      </c>
      <c r="I14" s="247" t="str">
        <f>IF(B14=0,"",FLOOR(VLOOKUP(A14,'All Meals'!$A$12:$V$61,6),0.25))</f>
        <v/>
      </c>
      <c r="J14" s="247" t="str">
        <f>IF(B14=0,"",FLOOR(VLOOKUP(A14,'All Meals'!$A$12:$V$61,7),0.25))</f>
        <v/>
      </c>
      <c r="K14" s="95" t="str">
        <f>IF(B14=0, "",VLOOKUP(A14,'All Meals'!$A$12:$V$61,10))</f>
        <v/>
      </c>
      <c r="L14" s="96" t="str">
        <f t="shared" si="3"/>
        <v/>
      </c>
      <c r="M14" s="333" t="str">
        <f>IF(B14=0, "",VLOOKUP(A14,'All Meals'!$A$12:$V$61,13))</f>
        <v/>
      </c>
      <c r="N14" s="95" t="str">
        <f>IF(B14=0, "",VLOOKUP(A14,'All Meals'!$A$12:$V$61,16))</f>
        <v/>
      </c>
      <c r="O14" s="417" t="str">
        <f t="shared" si="4"/>
        <v/>
      </c>
      <c r="P14" s="418" t="str">
        <f>IF(B14=0, "",VLOOKUP(A14,'All Meals'!$A$12:$V$61,19))</f>
        <v/>
      </c>
      <c r="Q14" s="95" t="str">
        <f>IF(B14=0, "",VLOOKUP(A14,'All Meals'!$A$12:$V$61,20))</f>
        <v/>
      </c>
      <c r="R14" s="173" t="str">
        <f t="shared" si="0"/>
        <v/>
      </c>
      <c r="T14" s="925"/>
      <c r="U14" s="926"/>
      <c r="V14" s="926"/>
      <c r="W14" s="78">
        <v>1</v>
      </c>
      <c r="X14" s="78">
        <f>INDEX(Cups,W14)</f>
        <v>0</v>
      </c>
      <c r="Y14" s="923"/>
      <c r="Z14" s="924"/>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27">
        <v>1</v>
      </c>
      <c r="B15" s="427">
        <f t="shared" si="5"/>
        <v>0</v>
      </c>
      <c r="C15" s="434">
        <v>9</v>
      </c>
      <c r="D15" s="59"/>
      <c r="E15" s="172" t="str">
        <f>IF(B15=0,"",FLOOR(VLOOKUP(A15,'All Meals'!$A$12:$V$61,4),0.25))</f>
        <v/>
      </c>
      <c r="F15" s="246" t="str">
        <f t="shared" si="1"/>
        <v/>
      </c>
      <c r="G15" s="172" t="str">
        <f>IF(B15=0,"",FLOOR(VLOOKUP(A15,'All Meals'!$A$12:$V$61,5),0.25))</f>
        <v/>
      </c>
      <c r="H15" s="174" t="str">
        <f t="shared" si="2"/>
        <v/>
      </c>
      <c r="I15" s="247" t="str">
        <f>IF(B15=0,"",FLOOR(VLOOKUP(A15,'All Meals'!$A$12:$V$61,6),0.25))</f>
        <v/>
      </c>
      <c r="J15" s="247" t="str">
        <f>IF(B15=0,"",FLOOR(VLOOKUP(A15,'All Meals'!$A$12:$V$61,7),0.25))</f>
        <v/>
      </c>
      <c r="K15" s="95" t="str">
        <f>IF(B15=0, "",VLOOKUP(A15,'All Meals'!$A$12:$V$61,10))</f>
        <v/>
      </c>
      <c r="L15" s="96" t="str">
        <f t="shared" si="3"/>
        <v/>
      </c>
      <c r="M15" s="333" t="str">
        <f>IF(B15=0, "",VLOOKUP(A15,'All Meals'!$A$12:$V$61,13))</f>
        <v/>
      </c>
      <c r="N15" s="95" t="str">
        <f>IF(B15=0, "",VLOOKUP(A15,'All Meals'!$A$12:$V$61,16))</f>
        <v/>
      </c>
      <c r="O15" s="417" t="str">
        <f t="shared" si="4"/>
        <v/>
      </c>
      <c r="P15" s="418" t="str">
        <f>IF(B15=0, "",VLOOKUP(A15,'All Meals'!$A$12:$V$61,19))</f>
        <v/>
      </c>
      <c r="Q15" s="95" t="str">
        <f>IF(B15=0, "",VLOOKUP(A15,'All Meals'!$A$12:$V$61,20))</f>
        <v/>
      </c>
      <c r="R15" s="173" t="str">
        <f t="shared" si="0"/>
        <v/>
      </c>
      <c r="T15" s="925"/>
      <c r="U15" s="926"/>
      <c r="V15" s="926"/>
      <c r="W15" s="78">
        <v>1</v>
      </c>
      <c r="X15" s="78">
        <f>INDEX(Cups,W15)</f>
        <v>0</v>
      </c>
      <c r="Y15" s="923"/>
      <c r="Z15" s="924"/>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27">
        <v>1</v>
      </c>
      <c r="B16" s="427">
        <f t="shared" si="5"/>
        <v>0</v>
      </c>
      <c r="C16" s="434">
        <v>10</v>
      </c>
      <c r="D16" s="59"/>
      <c r="E16" s="172" t="str">
        <f>IF(B16=0,"",FLOOR(VLOOKUP(A16,'All Meals'!$A$12:$V$61,4),0.25))</f>
        <v/>
      </c>
      <c r="F16" s="246" t="str">
        <f t="shared" si="1"/>
        <v/>
      </c>
      <c r="G16" s="172" t="str">
        <f>IF(B16=0,"",FLOOR(VLOOKUP(A16,'All Meals'!$A$12:$V$61,5),0.25))</f>
        <v/>
      </c>
      <c r="H16" s="174" t="str">
        <f t="shared" si="2"/>
        <v/>
      </c>
      <c r="I16" s="247" t="str">
        <f>IF(B16=0,"",FLOOR(VLOOKUP(A16,'All Meals'!$A$12:$V$61,6),0.25))</f>
        <v/>
      </c>
      <c r="J16" s="247" t="str">
        <f>IF(B16=0,"",FLOOR(VLOOKUP(A16,'All Meals'!$A$12:$V$61,7),0.25))</f>
        <v/>
      </c>
      <c r="K16" s="95" t="str">
        <f>IF(B16=0, "",VLOOKUP(A16,'All Meals'!$A$12:$V$61,10))</f>
        <v/>
      </c>
      <c r="L16" s="96" t="str">
        <f t="shared" si="3"/>
        <v/>
      </c>
      <c r="M16" s="333" t="str">
        <f>IF(B16=0, "",VLOOKUP(A16,'All Meals'!$A$12:$V$61,13))</f>
        <v/>
      </c>
      <c r="N16" s="95" t="str">
        <f>IF(B16=0, "",VLOOKUP(A16,'All Meals'!$A$12:$V$61,16))</f>
        <v/>
      </c>
      <c r="O16" s="417" t="str">
        <f t="shared" si="4"/>
        <v/>
      </c>
      <c r="P16" s="418" t="str">
        <f>IF(B16=0, "",VLOOKUP(A16,'All Meals'!$A$12:$V$61,19))</f>
        <v/>
      </c>
      <c r="Q16" s="95" t="str">
        <f>IF(B16=0, "",VLOOKUP(A16,'All Meals'!$A$12:$V$61,20))</f>
        <v/>
      </c>
      <c r="R16" s="173" t="str">
        <f t="shared" si="0"/>
        <v/>
      </c>
      <c r="T16" s="925"/>
      <c r="U16" s="926"/>
      <c r="V16" s="926"/>
      <c r="W16" s="78">
        <v>1</v>
      </c>
      <c r="X16" s="78">
        <f>INDEX(Cups,W16)</f>
        <v>0</v>
      </c>
      <c r="Y16" s="923"/>
      <c r="Z16" s="924"/>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27">
        <v>1</v>
      </c>
      <c r="B17" s="427">
        <f t="shared" si="5"/>
        <v>0</v>
      </c>
      <c r="C17" s="434">
        <v>11</v>
      </c>
      <c r="D17" s="59"/>
      <c r="E17" s="172" t="str">
        <f>IF(B17=0,"",FLOOR(VLOOKUP(A17,'All Meals'!$A$12:$V$61,4),0.25))</f>
        <v/>
      </c>
      <c r="F17" s="246" t="str">
        <f t="shared" si="1"/>
        <v/>
      </c>
      <c r="G17" s="172" t="str">
        <f>IF(B17=0,"",FLOOR(VLOOKUP(A17,'All Meals'!$A$12:$V$61,5),0.25))</f>
        <v/>
      </c>
      <c r="H17" s="174" t="str">
        <f t="shared" si="2"/>
        <v/>
      </c>
      <c r="I17" s="247" t="str">
        <f>IF(B17=0,"",FLOOR(VLOOKUP(A17,'All Meals'!$A$12:$V$61,6),0.25))</f>
        <v/>
      </c>
      <c r="J17" s="247" t="str">
        <f>IF(B17=0,"",FLOOR(VLOOKUP(A17,'All Meals'!$A$12:$V$61,7),0.25))</f>
        <v/>
      </c>
      <c r="K17" s="95" t="str">
        <f>IF(B17=0, "",VLOOKUP(A17,'All Meals'!$A$12:$V$61,10))</f>
        <v/>
      </c>
      <c r="L17" s="96" t="str">
        <f t="shared" si="3"/>
        <v/>
      </c>
      <c r="M17" s="333" t="str">
        <f>IF(B17=0, "",VLOOKUP(A17,'All Meals'!$A$12:$V$61,13))</f>
        <v/>
      </c>
      <c r="N17" s="95" t="str">
        <f>IF(B17=0, "",VLOOKUP(A17,'All Meals'!$A$12:$V$61,16))</f>
        <v/>
      </c>
      <c r="O17" s="417" t="str">
        <f t="shared" si="4"/>
        <v/>
      </c>
      <c r="P17" s="418" t="str">
        <f>IF(B17=0, "",VLOOKUP(A17,'All Meals'!$A$12:$V$61,19))</f>
        <v/>
      </c>
      <c r="Q17" s="95" t="str">
        <f>IF(B17=0, "",VLOOKUP(A17,'All Meals'!$A$12:$V$61,20))</f>
        <v/>
      </c>
      <c r="R17" s="173" t="str">
        <f t="shared" si="0"/>
        <v/>
      </c>
      <c r="T17" s="925"/>
      <c r="U17" s="926"/>
      <c r="V17" s="926"/>
      <c r="W17" s="78">
        <v>1</v>
      </c>
      <c r="X17" s="78">
        <f>INDEX(Cups,W17)</f>
        <v>0</v>
      </c>
      <c r="Y17" s="929"/>
      <c r="Z17" s="930"/>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27">
        <v>1</v>
      </c>
      <c r="B18" s="427">
        <f t="shared" si="5"/>
        <v>0</v>
      </c>
      <c r="C18" s="434">
        <v>12</v>
      </c>
      <c r="D18" s="59"/>
      <c r="E18" s="172" t="str">
        <f>IF(B18=0,"",FLOOR(VLOOKUP(A18,'All Meals'!$A$12:$V$61,4),0.25))</f>
        <v/>
      </c>
      <c r="F18" s="246" t="str">
        <f t="shared" si="1"/>
        <v/>
      </c>
      <c r="G18" s="172" t="str">
        <f>IF(B18=0,"",FLOOR(VLOOKUP(A18,'All Meals'!$A$12:$V$61,5),0.25))</f>
        <v/>
      </c>
      <c r="H18" s="174" t="str">
        <f t="shared" si="2"/>
        <v/>
      </c>
      <c r="I18" s="247" t="str">
        <f>IF(B18=0,"",FLOOR(VLOOKUP(A18,'All Meals'!$A$12:$V$61,6),0.25))</f>
        <v/>
      </c>
      <c r="J18" s="247" t="str">
        <f>IF(B18=0,"",FLOOR(VLOOKUP(A18,'All Meals'!$A$12:$V$61,7),0.25))</f>
        <v/>
      </c>
      <c r="K18" s="95" t="str">
        <f>IF(B18=0, "",VLOOKUP(A18,'All Meals'!$A$12:$V$61,10))</f>
        <v/>
      </c>
      <c r="L18" s="96" t="str">
        <f t="shared" si="3"/>
        <v/>
      </c>
      <c r="M18" s="333" t="str">
        <f>IF(B18=0, "",VLOOKUP(A18,'All Meals'!$A$12:$V$61,13))</f>
        <v/>
      </c>
      <c r="N18" s="95" t="str">
        <f>IF(B18=0, "",VLOOKUP(A18,'All Meals'!$A$12:$V$61,16))</f>
        <v/>
      </c>
      <c r="O18" s="417" t="str">
        <f t="shared" si="4"/>
        <v/>
      </c>
      <c r="P18" s="418" t="str">
        <f>IF(B18=0, "",VLOOKUP(A18,'All Meals'!$A$12:$V$61,19))</f>
        <v/>
      </c>
      <c r="Q18" s="95" t="str">
        <f>IF(B18=0, "",VLOOKUP(A18,'All Meals'!$A$12:$V$61,20))</f>
        <v/>
      </c>
      <c r="R18" s="173" t="str">
        <f t="shared" si="0"/>
        <v/>
      </c>
      <c r="T18" s="927"/>
      <c r="U18" s="928"/>
      <c r="V18" s="928"/>
      <c r="W18" s="216"/>
      <c r="X18" s="216"/>
      <c r="Y18" s="931">
        <f>SUM(X13:X17)</f>
        <v>0</v>
      </c>
      <c r="Z18" s="932"/>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27">
        <v>1</v>
      </c>
      <c r="B19" s="427">
        <f t="shared" si="5"/>
        <v>0</v>
      </c>
      <c r="C19" s="434">
        <v>13</v>
      </c>
      <c r="D19" s="59"/>
      <c r="E19" s="172" t="str">
        <f>IF(B19=0,"",FLOOR(VLOOKUP(A19,'All Meals'!$A$12:$V$61,4),0.25))</f>
        <v/>
      </c>
      <c r="F19" s="246" t="str">
        <f t="shared" si="1"/>
        <v/>
      </c>
      <c r="G19" s="172" t="str">
        <f>IF(B19=0,"",FLOOR(VLOOKUP(A19,'All Meals'!$A$12:$V$61,5),0.25))</f>
        <v/>
      </c>
      <c r="H19" s="174" t="str">
        <f t="shared" si="2"/>
        <v/>
      </c>
      <c r="I19" s="247" t="str">
        <f>IF(B19=0,"",FLOOR(VLOOKUP(A19,'All Meals'!$A$12:$V$61,6),0.25))</f>
        <v/>
      </c>
      <c r="J19" s="247" t="str">
        <f>IF(B19=0,"",FLOOR(VLOOKUP(A19,'All Meals'!$A$12:$V$61,7),0.25))</f>
        <v/>
      </c>
      <c r="K19" s="95" t="str">
        <f>IF(B19=0, "",VLOOKUP(A19,'All Meals'!$A$12:$V$61,10))</f>
        <v/>
      </c>
      <c r="L19" s="96" t="str">
        <f t="shared" si="3"/>
        <v/>
      </c>
      <c r="M19" s="333" t="str">
        <f>IF(B19=0, "",VLOOKUP(A19,'All Meals'!$A$12:$V$61,13))</f>
        <v/>
      </c>
      <c r="N19" s="95" t="str">
        <f>IF(B19=0, "",VLOOKUP(A19,'All Meals'!$A$12:$V$61,16))</f>
        <v/>
      </c>
      <c r="O19" s="417" t="str">
        <f t="shared" si="4"/>
        <v/>
      </c>
      <c r="P19" s="418" t="str">
        <f>IF(B19=0, "",VLOOKUP(A19,'All Meals'!$A$12:$V$61,19))</f>
        <v/>
      </c>
      <c r="Q19" s="95" t="str">
        <f>IF(B19=0, "",VLOOKUP(A19,'All Meals'!$A$12:$V$61,20))</f>
        <v/>
      </c>
      <c r="R19" s="173" t="str">
        <f t="shared" si="0"/>
        <v/>
      </c>
      <c r="T19" s="909" t="s">
        <v>152</v>
      </c>
      <c r="U19" s="910"/>
      <c r="V19" s="910"/>
      <c r="W19" s="910"/>
      <c r="X19" s="910"/>
      <c r="Y19" s="910"/>
      <c r="Z19" s="911"/>
      <c r="AB19" s="235"/>
      <c r="AC19" s="236">
        <v>1</v>
      </c>
      <c r="AD19" s="236">
        <f t="shared" si="6"/>
        <v>0</v>
      </c>
      <c r="AE19" s="236"/>
      <c r="AF19" s="216">
        <v>1</v>
      </c>
      <c r="AG19" s="216" t="str">
        <f t="shared" si="7"/>
        <v/>
      </c>
      <c r="AH19" s="88"/>
      <c r="AI19" s="88">
        <v>1</v>
      </c>
      <c r="AJ19" s="88">
        <f t="shared" si="8"/>
        <v>0</v>
      </c>
      <c r="AK19" s="88"/>
      <c r="AL19" s="216">
        <v>1</v>
      </c>
      <c r="AM19" s="216" t="str">
        <f t="shared" si="9"/>
        <v/>
      </c>
      <c r="AN19" s="237"/>
      <c r="AO19" s="237">
        <v>1</v>
      </c>
      <c r="AP19" s="237">
        <f t="shared" si="10"/>
        <v>0</v>
      </c>
      <c r="AQ19" s="237"/>
      <c r="AR19" s="216">
        <v>1</v>
      </c>
      <c r="AS19" s="216" t="str">
        <f t="shared" si="11"/>
        <v/>
      </c>
      <c r="AT19" s="89"/>
      <c r="AU19" s="89">
        <v>1</v>
      </c>
      <c r="AV19" s="89">
        <f t="shared" si="12"/>
        <v>0</v>
      </c>
      <c r="AW19" s="89"/>
      <c r="AX19" s="216">
        <v>1</v>
      </c>
      <c r="AY19" s="216" t="str">
        <f t="shared" si="15"/>
        <v/>
      </c>
      <c r="AZ19" s="90"/>
      <c r="BA19" s="90">
        <v>1</v>
      </c>
      <c r="BB19" s="91">
        <f t="shared" si="13"/>
        <v>0</v>
      </c>
      <c r="BC19" s="92"/>
      <c r="BD19" s="66">
        <v>1</v>
      </c>
      <c r="BE19" s="66" t="str">
        <f t="shared" si="14"/>
        <v/>
      </c>
    </row>
    <row r="20" spans="1:57" ht="33.75" customHeight="1" x14ac:dyDescent="0.25">
      <c r="A20" s="427">
        <v>1</v>
      </c>
      <c r="B20" s="427">
        <f t="shared" si="5"/>
        <v>0</v>
      </c>
      <c r="C20" s="434">
        <v>14</v>
      </c>
      <c r="D20" s="59"/>
      <c r="E20" s="172" t="str">
        <f>IF(B20=0,"",FLOOR(VLOOKUP(A20,'All Meals'!$A$12:$V$61,4),0.25))</f>
        <v/>
      </c>
      <c r="F20" s="246" t="str">
        <f t="shared" si="1"/>
        <v/>
      </c>
      <c r="G20" s="172" t="str">
        <f>IF(B20=0,"",FLOOR(VLOOKUP(A20,'All Meals'!$A$12:$V$61,5),0.25))</f>
        <v/>
      </c>
      <c r="H20" s="174" t="str">
        <f t="shared" si="2"/>
        <v/>
      </c>
      <c r="I20" s="247" t="str">
        <f>IF(B20=0,"",FLOOR(VLOOKUP(A20,'All Meals'!$A$12:$V$61,6),0.25))</f>
        <v/>
      </c>
      <c r="J20" s="247" t="str">
        <f>IF(B20=0,"",FLOOR(VLOOKUP(A20,'All Meals'!$A$12:$V$61,7),0.25))</f>
        <v/>
      </c>
      <c r="K20" s="95" t="str">
        <f>IF(B20=0, "",VLOOKUP(A20,'All Meals'!$A$12:$V$61,10))</f>
        <v/>
      </c>
      <c r="L20" s="96" t="str">
        <f t="shared" si="3"/>
        <v/>
      </c>
      <c r="M20" s="333" t="str">
        <f>IF(B20=0, "",VLOOKUP(A20,'All Meals'!$A$12:$V$61,13))</f>
        <v/>
      </c>
      <c r="N20" s="95" t="str">
        <f>IF(B20=0, "",VLOOKUP(A20,'All Meals'!$A$12:$V$61,16))</f>
        <v/>
      </c>
      <c r="O20" s="417" t="str">
        <f t="shared" si="4"/>
        <v/>
      </c>
      <c r="P20" s="418" t="str">
        <f>IF(B20=0, "",VLOOKUP(A20,'All Meals'!$A$12:$V$61,19))</f>
        <v/>
      </c>
      <c r="Q20" s="95" t="str">
        <f>IF(B20=0, "",VLOOKUP(A20,'All Meals'!$A$12:$V$61,20))</f>
        <v/>
      </c>
      <c r="R20" s="173" t="str">
        <f t="shared" si="0"/>
        <v/>
      </c>
      <c r="T20" s="689" t="s">
        <v>153</v>
      </c>
      <c r="U20" s="912"/>
      <c r="V20" s="913"/>
      <c r="Y20" s="916"/>
      <c r="Z20" s="917"/>
      <c r="AB20" s="94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50"/>
      <c r="AD20" s="950"/>
      <c r="AE20" s="950"/>
      <c r="AF20" s="950"/>
      <c r="AG20" s="950"/>
      <c r="AH20" s="950"/>
      <c r="AI20" s="950"/>
      <c r="AJ20" s="950"/>
      <c r="AK20" s="950"/>
      <c r="AL20" s="950"/>
      <c r="AM20" s="950"/>
      <c r="AN20" s="950"/>
      <c r="AO20" s="950"/>
      <c r="AP20" s="950"/>
      <c r="AQ20" s="950"/>
      <c r="AR20" s="950"/>
      <c r="AS20" s="950"/>
      <c r="AT20" s="950"/>
      <c r="AU20" s="950"/>
      <c r="AV20" s="950"/>
      <c r="AW20" s="950"/>
      <c r="AX20" s="950"/>
      <c r="AY20" s="950"/>
      <c r="AZ20" s="950"/>
      <c r="BA20" s="950"/>
      <c r="BB20" s="950"/>
      <c r="BC20" s="951"/>
    </row>
    <row r="21" spans="1:57" ht="33.75" customHeight="1" x14ac:dyDescent="0.25">
      <c r="A21" s="427">
        <v>1</v>
      </c>
      <c r="B21" s="427">
        <f t="shared" si="5"/>
        <v>0</v>
      </c>
      <c r="C21" s="434">
        <v>15</v>
      </c>
      <c r="D21" s="59"/>
      <c r="E21" s="172" t="str">
        <f>IF(B21=0,"",FLOOR(VLOOKUP(A21,'All Meals'!$A$12:$V$61,4),0.25))</f>
        <v/>
      </c>
      <c r="F21" s="246" t="str">
        <f t="shared" si="1"/>
        <v/>
      </c>
      <c r="G21" s="172" t="str">
        <f>IF(B21=0,"",FLOOR(VLOOKUP(A21,'All Meals'!$A$12:$V$61,5),0.25))</f>
        <v/>
      </c>
      <c r="H21" s="174" t="str">
        <f t="shared" si="2"/>
        <v/>
      </c>
      <c r="I21" s="247" t="str">
        <f>IF(B21=0,"",FLOOR(VLOOKUP(A21,'All Meals'!$A$12:$V$61,6),0.25))</f>
        <v/>
      </c>
      <c r="J21" s="247" t="str">
        <f>IF(B21=0,"",FLOOR(VLOOKUP(A21,'All Meals'!$A$12:$V$61,7),0.25))</f>
        <v/>
      </c>
      <c r="K21" s="95" t="str">
        <f>IF(B21=0, "",VLOOKUP(A21,'All Meals'!$A$12:$V$61,10))</f>
        <v/>
      </c>
      <c r="L21" s="96" t="str">
        <f t="shared" si="3"/>
        <v/>
      </c>
      <c r="M21" s="333" t="str">
        <f>IF(B21=0, "",VLOOKUP(A21,'All Meals'!$A$12:$V$61,13))</f>
        <v/>
      </c>
      <c r="N21" s="95" t="str">
        <f>IF(B21=0, "",VLOOKUP(A21,'All Meals'!$A$12:$V$61,16))</f>
        <v/>
      </c>
      <c r="O21" s="417" t="str">
        <f t="shared" si="4"/>
        <v/>
      </c>
      <c r="P21" s="418" t="str">
        <f>IF(B21=0, "",VLOOKUP(A21,'All Meals'!$A$12:$V$61,19))</f>
        <v/>
      </c>
      <c r="Q21" s="95" t="str">
        <f>IF(B21=0, "",VLOOKUP(A21,'All Meals'!$A$12:$V$61,20))</f>
        <v/>
      </c>
      <c r="R21" s="173" t="str">
        <f t="shared" si="0"/>
        <v/>
      </c>
      <c r="T21" s="690"/>
      <c r="U21" s="914"/>
      <c r="V21" s="915"/>
      <c r="Y21" s="918"/>
      <c r="Z21" s="919"/>
      <c r="AB21" s="759" t="s">
        <v>276</v>
      </c>
      <c r="AC21" s="760"/>
      <c r="AD21" s="760"/>
      <c r="AE21" s="760"/>
      <c r="AF21" s="238"/>
      <c r="AG21" s="238"/>
      <c r="AH21" s="761" t="s">
        <v>277</v>
      </c>
      <c r="AI21" s="761"/>
      <c r="AJ21" s="761"/>
      <c r="AK21" s="761"/>
      <c r="AL21" s="238"/>
      <c r="AM21" s="238"/>
      <c r="AN21" s="762" t="s">
        <v>278</v>
      </c>
      <c r="AO21" s="762"/>
      <c r="AP21" s="762"/>
      <c r="AQ21" s="762"/>
      <c r="AR21" s="238"/>
      <c r="AS21" s="238"/>
      <c r="AT21" s="763" t="s">
        <v>279</v>
      </c>
      <c r="AU21" s="763"/>
      <c r="AV21" s="763"/>
      <c r="AW21" s="763"/>
      <c r="AX21" s="238"/>
      <c r="AY21" s="238"/>
      <c r="AZ21" s="952" t="s">
        <v>280</v>
      </c>
      <c r="BA21" s="953"/>
      <c r="BB21" s="953"/>
      <c r="BC21" s="954"/>
    </row>
    <row r="22" spans="1:57" ht="33.75" customHeight="1" x14ac:dyDescent="0.25">
      <c r="A22" s="427">
        <v>1</v>
      </c>
      <c r="B22" s="427">
        <f t="shared" si="5"/>
        <v>0</v>
      </c>
      <c r="C22" s="434">
        <v>16</v>
      </c>
      <c r="D22" s="59"/>
      <c r="E22" s="172" t="str">
        <f>IF(B22=0,"",FLOOR(VLOOKUP(A22,'All Meals'!$A$12:$V$61,4),0.25))</f>
        <v/>
      </c>
      <c r="F22" s="246" t="str">
        <f t="shared" si="1"/>
        <v/>
      </c>
      <c r="G22" s="172" t="str">
        <f>IF(B22=0,"",FLOOR(VLOOKUP(A22,'All Meals'!$A$12:$V$61,5),0.25))</f>
        <v/>
      </c>
      <c r="H22" s="174" t="str">
        <f t="shared" si="2"/>
        <v/>
      </c>
      <c r="I22" s="247" t="str">
        <f>IF(B22=0,"",FLOOR(VLOOKUP(A22,'All Meals'!$A$12:$V$61,6),0.25))</f>
        <v/>
      </c>
      <c r="J22" s="247" t="str">
        <f>IF(B22=0,"",FLOOR(VLOOKUP(A22,'All Meals'!$A$12:$V$61,7),0.25))</f>
        <v/>
      </c>
      <c r="K22" s="95" t="str">
        <f>IF(B22=0, "",VLOOKUP(A22,'All Meals'!$A$12:$V$61,10))</f>
        <v/>
      </c>
      <c r="L22" s="96" t="str">
        <f t="shared" si="3"/>
        <v/>
      </c>
      <c r="M22" s="333" t="str">
        <f>IF(B22=0, "",VLOOKUP(A22,'All Meals'!$A$12:$V$61,13))</f>
        <v/>
      </c>
      <c r="N22" s="95" t="str">
        <f>IF(B22=0, "",VLOOKUP(A22,'All Meals'!$A$12:$V$61,16))</f>
        <v/>
      </c>
      <c r="O22" s="417" t="str">
        <f t="shared" si="4"/>
        <v/>
      </c>
      <c r="P22" s="418" t="str">
        <f>IF(B22=0, "",VLOOKUP(A22,'All Meals'!$A$12:$V$61,19))</f>
        <v/>
      </c>
      <c r="Q22" s="95" t="str">
        <f>IF(B22=0, "",VLOOKUP(A22,'All Meals'!$A$12:$V$61,20))</f>
        <v/>
      </c>
      <c r="R22" s="173" t="str">
        <f t="shared" si="0"/>
        <v/>
      </c>
      <c r="T22" s="687" t="s">
        <v>154</v>
      </c>
      <c r="U22" s="898"/>
      <c r="V22" s="899"/>
      <c r="W22" s="217"/>
      <c r="X22" s="217"/>
      <c r="Y22" s="902">
        <f>FLOOR(Y20,0.125)</f>
        <v>0</v>
      </c>
      <c r="Z22" s="903"/>
      <c r="AB22" s="937"/>
      <c r="AC22" s="938"/>
      <c r="AD22" s="938"/>
      <c r="AE22" s="938"/>
      <c r="AF22" s="331"/>
      <c r="AG22" s="331"/>
      <c r="AH22" s="896"/>
      <c r="AI22" s="896"/>
      <c r="AJ22" s="896"/>
      <c r="AK22" s="896"/>
      <c r="AL22" s="331"/>
      <c r="AM22" s="331"/>
      <c r="AN22" s="757"/>
      <c r="AO22" s="757"/>
      <c r="AP22" s="757"/>
      <c r="AQ22" s="757"/>
      <c r="AR22" s="331"/>
      <c r="AS22" s="331"/>
      <c r="AT22" s="758"/>
      <c r="AU22" s="758"/>
      <c r="AV22" s="758"/>
      <c r="AW22" s="758"/>
      <c r="AX22" s="331"/>
      <c r="AY22" s="331"/>
      <c r="AZ22" s="873"/>
      <c r="BA22" s="874"/>
      <c r="BB22" s="874"/>
      <c r="BC22" s="875"/>
    </row>
    <row r="23" spans="1:57" ht="33.75" customHeight="1" thickBot="1" x14ac:dyDescent="0.3">
      <c r="A23" s="427">
        <v>1</v>
      </c>
      <c r="B23" s="427">
        <f t="shared" si="5"/>
        <v>0</v>
      </c>
      <c r="C23" s="434">
        <v>17</v>
      </c>
      <c r="D23" s="59"/>
      <c r="E23" s="172" t="str">
        <f>IF(B23=0,"",FLOOR(VLOOKUP(A23,'All Meals'!$A$12:$V$61,4),0.25))</f>
        <v/>
      </c>
      <c r="F23" s="246" t="str">
        <f t="shared" si="1"/>
        <v/>
      </c>
      <c r="G23" s="172" t="str">
        <f>IF(B23=0,"",FLOOR(VLOOKUP(A23,'All Meals'!$A$12:$V$61,5),0.25))</f>
        <v/>
      </c>
      <c r="H23" s="174" t="str">
        <f t="shared" si="2"/>
        <v/>
      </c>
      <c r="I23" s="247" t="str">
        <f>IF(B23=0,"",FLOOR(VLOOKUP(A23,'All Meals'!$A$12:$V$61,6),0.25))</f>
        <v/>
      </c>
      <c r="J23" s="247" t="str">
        <f>IF(B23=0,"",FLOOR(VLOOKUP(A23,'All Meals'!$A$12:$V$61,7),0.25))</f>
        <v/>
      </c>
      <c r="K23" s="95" t="str">
        <f>IF(B23=0, "",VLOOKUP(A23,'All Meals'!$A$12:$V$61,10))</f>
        <v/>
      </c>
      <c r="L23" s="96" t="str">
        <f t="shared" si="3"/>
        <v/>
      </c>
      <c r="M23" s="333" t="str">
        <f>IF(B23=0, "",VLOOKUP(A23,'All Meals'!$A$12:$V$61,13))</f>
        <v/>
      </c>
      <c r="N23" s="95" t="str">
        <f>IF(B23=0, "",VLOOKUP(A23,'All Meals'!$A$12:$V$61,16))</f>
        <v/>
      </c>
      <c r="O23" s="417" t="str">
        <f t="shared" si="4"/>
        <v/>
      </c>
      <c r="P23" s="418" t="str">
        <f>IF(B23=0, "",VLOOKUP(A23,'All Meals'!$A$12:$V$61,19))</f>
        <v/>
      </c>
      <c r="Q23" s="95" t="str">
        <f>IF(B23=0, "",VLOOKUP(A23,'All Meals'!$A$12:$V$61,20))</f>
        <v/>
      </c>
      <c r="R23" s="173" t="str">
        <f t="shared" si="0"/>
        <v/>
      </c>
      <c r="T23" s="688"/>
      <c r="U23" s="900"/>
      <c r="V23" s="901"/>
      <c r="W23" s="218"/>
      <c r="X23" s="218"/>
      <c r="Y23" s="904"/>
      <c r="Z23" s="905"/>
      <c r="AB23" s="937"/>
      <c r="AC23" s="938"/>
      <c r="AD23" s="938"/>
      <c r="AE23" s="938"/>
      <c r="AF23" s="331"/>
      <c r="AG23" s="331"/>
      <c r="AH23" s="896"/>
      <c r="AI23" s="896"/>
      <c r="AJ23" s="896"/>
      <c r="AK23" s="896"/>
      <c r="AL23" s="331"/>
      <c r="AM23" s="331"/>
      <c r="AN23" s="757"/>
      <c r="AO23" s="757"/>
      <c r="AP23" s="757"/>
      <c r="AQ23" s="757"/>
      <c r="AR23" s="331"/>
      <c r="AS23" s="331"/>
      <c r="AT23" s="758"/>
      <c r="AU23" s="758"/>
      <c r="AV23" s="758"/>
      <c r="AW23" s="758"/>
      <c r="AX23" s="331"/>
      <c r="AY23" s="331"/>
      <c r="AZ23" s="873"/>
      <c r="BA23" s="874"/>
      <c r="BB23" s="874"/>
      <c r="BC23" s="875"/>
    </row>
    <row r="24" spans="1:57" ht="33.75" customHeight="1" x14ac:dyDescent="0.25">
      <c r="A24" s="427">
        <v>1</v>
      </c>
      <c r="B24" s="427">
        <f t="shared" si="5"/>
        <v>0</v>
      </c>
      <c r="C24" s="434">
        <v>18</v>
      </c>
      <c r="D24" s="59"/>
      <c r="E24" s="172" t="str">
        <f>IF(B24=0,"",FLOOR(VLOOKUP(A24,'All Meals'!$A$12:$V$61,4),0.25))</f>
        <v/>
      </c>
      <c r="F24" s="246" t="str">
        <f t="shared" si="1"/>
        <v/>
      </c>
      <c r="G24" s="172" t="str">
        <f>IF(B24=0,"",FLOOR(VLOOKUP(A24,'All Meals'!$A$12:$V$61,5),0.25))</f>
        <v/>
      </c>
      <c r="H24" s="174" t="str">
        <f t="shared" si="2"/>
        <v/>
      </c>
      <c r="I24" s="247" t="str">
        <f>IF(B24=0,"",FLOOR(VLOOKUP(A24,'All Meals'!$A$12:$V$61,6),0.25))</f>
        <v/>
      </c>
      <c r="J24" s="247" t="str">
        <f>IF(B24=0,"",FLOOR(VLOOKUP(A24,'All Meals'!$A$12:$V$61,7),0.25))</f>
        <v/>
      </c>
      <c r="K24" s="95" t="str">
        <f>IF(B24=0, "",VLOOKUP(A24,'All Meals'!$A$12:$V$61,10))</f>
        <v/>
      </c>
      <c r="L24" s="96" t="str">
        <f t="shared" si="3"/>
        <v/>
      </c>
      <c r="M24" s="333" t="str">
        <f>IF(B24=0, "",VLOOKUP(A24,'All Meals'!$A$12:$V$61,13))</f>
        <v/>
      </c>
      <c r="N24" s="95" t="str">
        <f>IF(B24=0, "",VLOOKUP(A24,'All Meals'!$A$12:$V$61,16))</f>
        <v/>
      </c>
      <c r="O24" s="417" t="str">
        <f t="shared" si="4"/>
        <v/>
      </c>
      <c r="P24" s="418" t="str">
        <f>IF(B24=0, "",VLOOKUP(A24,'All Meals'!$A$12:$V$61,19))</f>
        <v/>
      </c>
      <c r="Q24" s="95" t="str">
        <f>IF(B24=0, "",VLOOKUP(A24,'All Meals'!$A$12:$V$61,20))</f>
        <v/>
      </c>
      <c r="R24" s="173" t="str">
        <f t="shared" si="0"/>
        <v/>
      </c>
      <c r="AB24" s="754"/>
      <c r="AC24" s="755"/>
      <c r="AD24" s="755"/>
      <c r="AE24" s="755"/>
      <c r="AF24" s="331"/>
      <c r="AG24" s="331"/>
      <c r="AH24" s="896"/>
      <c r="AI24" s="896"/>
      <c r="AJ24" s="896"/>
      <c r="AK24" s="896"/>
      <c r="AL24" s="331"/>
      <c r="AM24" s="331"/>
      <c r="AN24" s="757"/>
      <c r="AO24" s="757"/>
      <c r="AP24" s="757"/>
      <c r="AQ24" s="757"/>
      <c r="AR24" s="331"/>
      <c r="AS24" s="331"/>
      <c r="AT24" s="758"/>
      <c r="AU24" s="758"/>
      <c r="AV24" s="758"/>
      <c r="AW24" s="758"/>
      <c r="AX24" s="331"/>
      <c r="AY24" s="331"/>
      <c r="AZ24" s="873"/>
      <c r="BA24" s="874"/>
      <c r="BB24" s="874"/>
      <c r="BC24" s="875"/>
    </row>
    <row r="25" spans="1:57" ht="33.75" customHeight="1" x14ac:dyDescent="0.25">
      <c r="A25" s="427">
        <v>1</v>
      </c>
      <c r="B25" s="427">
        <f t="shared" si="5"/>
        <v>0</v>
      </c>
      <c r="C25" s="434">
        <v>19</v>
      </c>
      <c r="D25" s="59"/>
      <c r="E25" s="172" t="str">
        <f>IF(B25=0,"",FLOOR(VLOOKUP(A25,'All Meals'!$A$12:$V$61,4),0.25))</f>
        <v/>
      </c>
      <c r="F25" s="246" t="str">
        <f t="shared" si="1"/>
        <v/>
      </c>
      <c r="G25" s="172" t="str">
        <f>IF(B25=0,"",FLOOR(VLOOKUP(A25,'All Meals'!$A$12:$V$61,5),0.25))</f>
        <v/>
      </c>
      <c r="H25" s="174" t="str">
        <f t="shared" si="2"/>
        <v/>
      </c>
      <c r="I25" s="247" t="str">
        <f>IF(B25=0,"",FLOOR(VLOOKUP(A25,'All Meals'!$A$12:$V$61,6),0.25))</f>
        <v/>
      </c>
      <c r="J25" s="247" t="str">
        <f>IF(B25=0,"",FLOOR(VLOOKUP(A25,'All Meals'!$A$12:$V$61,7),0.25))</f>
        <v/>
      </c>
      <c r="K25" s="95" t="str">
        <f>IF(B25=0, "",VLOOKUP(A25,'All Meals'!$A$12:$V$61,10))</f>
        <v/>
      </c>
      <c r="L25" s="96" t="str">
        <f t="shared" si="3"/>
        <v/>
      </c>
      <c r="M25" s="333" t="str">
        <f>IF(B25=0, "",VLOOKUP(A25,'All Meals'!$A$12:$V$61,13))</f>
        <v/>
      </c>
      <c r="N25" s="95" t="str">
        <f>IF(B25=0, "",VLOOKUP(A25,'All Meals'!$A$12:$V$61,16))</f>
        <v/>
      </c>
      <c r="O25" s="417" t="str">
        <f t="shared" si="4"/>
        <v/>
      </c>
      <c r="P25" s="418" t="str">
        <f>IF(B25=0, "",VLOOKUP(A25,'All Meals'!$A$12:$V$61,19))</f>
        <v/>
      </c>
      <c r="Q25" s="95" t="str">
        <f>IF(B25=0, "",VLOOKUP(A25,'All Meals'!$A$12:$V$61,20))</f>
        <v/>
      </c>
      <c r="R25" s="173" t="str">
        <f t="shared" si="0"/>
        <v/>
      </c>
      <c r="AB25" s="754"/>
      <c r="AC25" s="755"/>
      <c r="AD25" s="755"/>
      <c r="AE25" s="755"/>
      <c r="AF25" s="331"/>
      <c r="AG25" s="331"/>
      <c r="AH25" s="896"/>
      <c r="AI25" s="896"/>
      <c r="AJ25" s="896"/>
      <c r="AK25" s="896"/>
      <c r="AL25" s="331"/>
      <c r="AM25" s="331"/>
      <c r="AN25" s="757"/>
      <c r="AO25" s="757"/>
      <c r="AP25" s="757"/>
      <c r="AQ25" s="757"/>
      <c r="AR25" s="331"/>
      <c r="AS25" s="331"/>
      <c r="AT25" s="758"/>
      <c r="AU25" s="758"/>
      <c r="AV25" s="758"/>
      <c r="AW25" s="758"/>
      <c r="AX25" s="331"/>
      <c r="AY25" s="331"/>
      <c r="AZ25" s="873"/>
      <c r="BA25" s="874"/>
      <c r="BB25" s="874"/>
      <c r="BC25" s="875"/>
    </row>
    <row r="26" spans="1:57" ht="33.75" customHeight="1" thickBot="1" x14ac:dyDescent="0.3">
      <c r="A26" s="427">
        <v>1</v>
      </c>
      <c r="B26" s="427">
        <f t="shared" si="5"/>
        <v>0</v>
      </c>
      <c r="C26" s="435">
        <v>20</v>
      </c>
      <c r="D26" s="60"/>
      <c r="E26" s="428" t="str">
        <f>IF(B26=0,"",FLOOR(VLOOKUP(A26,'All Meals'!$A$12:$V$61,4),0.25))</f>
        <v/>
      </c>
      <c r="F26" s="175" t="str">
        <f t="shared" si="1"/>
        <v/>
      </c>
      <c r="G26" s="428" t="str">
        <f>IF(B26=0,"",FLOOR(VLOOKUP(A26,'All Meals'!$A$12:$V$61,5),0.25))</f>
        <v/>
      </c>
      <c r="H26" s="245" t="str">
        <f t="shared" si="2"/>
        <v/>
      </c>
      <c r="I26" s="429" t="str">
        <f>IF(B26=0,"",FLOOR(VLOOKUP(A26,'All Meals'!$A$12:$V$61,6),0.25))</f>
        <v/>
      </c>
      <c r="J26" s="429" t="str">
        <f>IF(B26=0,"",FLOOR(VLOOKUP(A26,'All Meals'!$A$12:$V$61,7),0.25))</f>
        <v/>
      </c>
      <c r="K26" s="430" t="str">
        <f>IF(B26=0, "",VLOOKUP(A26,'All Meals'!$A$12:$V$61,10))</f>
        <v/>
      </c>
      <c r="L26" s="98" t="str">
        <f t="shared" si="3"/>
        <v/>
      </c>
      <c r="M26" s="431" t="str">
        <f>IF(B26=0, "",VLOOKUP(A26,'All Meals'!$A$12:$V$61,13))</f>
        <v/>
      </c>
      <c r="N26" s="430" t="str">
        <f>IF(B26=0, "",VLOOKUP(A26,'All Meals'!$A$12:$V$61,16))</f>
        <v/>
      </c>
      <c r="O26" s="631" t="str">
        <f t="shared" si="4"/>
        <v/>
      </c>
      <c r="P26" s="432" t="str">
        <f>IF(B26=0, "",VLOOKUP(A26,'All Meals'!$A$12:$V$61,19))</f>
        <v/>
      </c>
      <c r="Q26" s="430" t="str">
        <f>IF(B26=0, "",VLOOKUP(A26,'All Meals'!$A$12:$V$61,20))</f>
        <v/>
      </c>
      <c r="R26" s="175" t="str">
        <f t="shared" si="0"/>
        <v/>
      </c>
      <c r="AB26" s="747"/>
      <c r="AC26" s="748"/>
      <c r="AD26" s="748"/>
      <c r="AE26" s="748"/>
      <c r="AF26" s="332"/>
      <c r="AG26" s="332"/>
      <c r="AH26" s="897"/>
      <c r="AI26" s="897"/>
      <c r="AJ26" s="897"/>
      <c r="AK26" s="897"/>
      <c r="AL26" s="332"/>
      <c r="AM26" s="332"/>
      <c r="AN26" s="750"/>
      <c r="AO26" s="750"/>
      <c r="AP26" s="750"/>
      <c r="AQ26" s="750"/>
      <c r="AR26" s="332"/>
      <c r="AS26" s="332"/>
      <c r="AT26" s="751"/>
      <c r="AU26" s="751"/>
      <c r="AV26" s="751"/>
      <c r="AW26" s="751"/>
      <c r="AX26" s="332"/>
      <c r="AY26" s="332"/>
      <c r="AZ26" s="946"/>
      <c r="BA26" s="947"/>
      <c r="BB26" s="947"/>
      <c r="BC26" s="948"/>
    </row>
    <row r="27" spans="1:57" ht="33.75" customHeight="1" x14ac:dyDescent="0.25">
      <c r="AB27" s="154"/>
    </row>
    <row r="28" spans="1:57" ht="33.75" customHeight="1" x14ac:dyDescent="0.25">
      <c r="AB28" s="154"/>
      <c r="AE28" s="155"/>
    </row>
    <row r="29" spans="1:57" ht="33.75" customHeight="1" x14ac:dyDescent="0.25"/>
    <row r="30" spans="1:57" ht="33.75" customHeight="1" x14ac:dyDescent="0.25"/>
  </sheetData>
  <sheetProtection algorithmName="SHA-512" hashValue="LBuCwj6Uk8nzHAoLiHa1EkGsvuFVirGo5y45gMYE75+9Z1unMCIGMqGO8SmXrc8uW6eReFbnaS1+zr1pMXLDVw==" saltValue="Sc3rYWd/wNYkvMlExpreeA=="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L7:L26 O7:O26 F7:J26 Z9">
    <cfRule type="containsText" dxfId="54" priority="9" stopIfTrue="1" operator="containsText" text="Yes">
      <formula>NOT(ISERROR(SEARCH("Yes",F5)))</formula>
    </cfRule>
    <cfRule type="containsText" dxfId="53" priority="10" stopIfTrue="1" operator="containsText" text="No">
      <formula>NOT(ISERROR(SEARCH("No",F5)))</formula>
    </cfRule>
  </conditionalFormatting>
  <conditionalFormatting sqref="AB9:AE9 AH9:AK9">
    <cfRule type="containsText" dxfId="52" priority="8" stopIfTrue="1" operator="containsText" text="Remember">
      <formula>NOT(ISERROR(SEARCH("Remember",AB9)))</formula>
    </cfRule>
  </conditionalFormatting>
  <conditionalFormatting sqref="AB20">
    <cfRule type="containsText" dxfId="51" priority="7" stopIfTrue="1" operator="containsText" text="You">
      <formula>NOT(ISERROR(SEARCH("You",AB20)))</formula>
    </cfRule>
  </conditionalFormatting>
  <conditionalFormatting sqref="AN9:AQ9">
    <cfRule type="containsText" dxfId="50" priority="2" stopIfTrue="1" operator="containsText" text="if">
      <formula>NOT(ISERROR(SEARCH("if",AN9)))</formula>
    </cfRule>
  </conditionalFormatting>
  <conditionalFormatting sqref="AB20">
    <cfRule type="containsText" dxfId="49"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activeCell="C7" sqref="C7"/>
      <selection pane="bottomLeft" activeCell="D7" sqref="D7"/>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89" t="s">
        <v>346</v>
      </c>
      <c r="D1" s="790"/>
      <c r="E1" s="790"/>
      <c r="F1" s="790"/>
      <c r="G1" s="790"/>
      <c r="H1" s="790"/>
      <c r="I1" s="790"/>
      <c r="J1" s="790"/>
      <c r="K1" s="790"/>
      <c r="L1" s="790"/>
      <c r="M1" s="790"/>
      <c r="N1" s="790"/>
      <c r="O1" s="790"/>
      <c r="P1" s="790"/>
      <c r="Q1" s="790"/>
      <c r="R1" s="790"/>
      <c r="S1" s="283"/>
      <c r="T1" s="876" t="s">
        <v>282</v>
      </c>
      <c r="U1" s="876"/>
      <c r="V1" s="876"/>
      <c r="W1" s="876"/>
      <c r="X1" s="876"/>
      <c r="Y1" s="876"/>
      <c r="Z1" s="876"/>
      <c r="AA1" s="283"/>
      <c r="AB1" s="790" t="s">
        <v>347</v>
      </c>
      <c r="AC1" s="790"/>
      <c r="AD1" s="790"/>
      <c r="AE1" s="790"/>
      <c r="AF1" s="790"/>
      <c r="AG1" s="790"/>
      <c r="AH1" s="790"/>
      <c r="AI1" s="790"/>
      <c r="AJ1" s="790"/>
      <c r="AK1" s="790"/>
      <c r="AL1" s="790"/>
      <c r="AM1" s="790"/>
      <c r="AN1" s="790"/>
      <c r="AO1" s="790"/>
      <c r="AP1" s="790"/>
      <c r="AQ1" s="790"/>
      <c r="AR1" s="790"/>
      <c r="AS1" s="790"/>
      <c r="AT1" s="790"/>
      <c r="AU1" s="790"/>
      <c r="AV1" s="790"/>
      <c r="AW1" s="790"/>
      <c r="AX1" s="790"/>
      <c r="AY1" s="790"/>
      <c r="AZ1" s="790"/>
      <c r="BA1" s="790"/>
      <c r="BB1" s="790"/>
      <c r="BC1" s="791"/>
    </row>
    <row r="2" spans="1:57" ht="69.75" customHeight="1" thickBot="1" x14ac:dyDescent="0.3">
      <c r="D2" s="887" t="s">
        <v>284</v>
      </c>
      <c r="E2" s="887"/>
      <c r="F2" s="887"/>
      <c r="G2" s="887"/>
      <c r="H2" s="887"/>
      <c r="I2" s="887"/>
      <c r="J2" s="887"/>
      <c r="K2" s="887"/>
      <c r="L2" s="887"/>
      <c r="M2" s="887"/>
      <c r="N2" s="887"/>
      <c r="O2" s="887"/>
      <c r="P2" s="887"/>
      <c r="Q2" s="887"/>
      <c r="R2" s="887"/>
      <c r="S2" s="426"/>
      <c r="T2" s="878" t="s">
        <v>249</v>
      </c>
      <c r="U2" s="878"/>
      <c r="V2" s="878"/>
      <c r="Y2" s="891" t="s">
        <v>285</v>
      </c>
      <c r="Z2" s="891"/>
      <c r="AB2" s="974" t="s">
        <v>348</v>
      </c>
      <c r="AC2" s="975"/>
      <c r="AD2" s="975"/>
      <c r="AE2" s="975"/>
      <c r="AF2" s="975"/>
      <c r="AG2" s="975"/>
      <c r="AH2" s="975"/>
      <c r="AI2" s="975"/>
      <c r="AJ2" s="975"/>
      <c r="AK2" s="975"/>
      <c r="AL2" s="975"/>
      <c r="AM2" s="975"/>
      <c r="AN2" s="975"/>
      <c r="AO2" s="975"/>
      <c r="AP2" s="975"/>
      <c r="AQ2" s="975"/>
      <c r="AR2" s="975"/>
      <c r="AS2" s="975"/>
      <c r="AT2" s="975"/>
      <c r="AU2" s="975"/>
      <c r="AV2" s="975"/>
      <c r="AW2" s="975"/>
      <c r="AX2" s="422"/>
      <c r="AY2" s="422"/>
      <c r="AZ2" s="976" t="s">
        <v>287</v>
      </c>
      <c r="BA2" s="977"/>
      <c r="BB2" s="977"/>
      <c r="BC2" s="977"/>
      <c r="BD2" s="977"/>
    </row>
    <row r="3" spans="1:57" ht="24" customHeight="1" thickBot="1" x14ac:dyDescent="0.35">
      <c r="C3" s="836" t="s">
        <v>349</v>
      </c>
      <c r="D3" s="837"/>
      <c r="E3" s="837"/>
      <c r="F3" s="837"/>
      <c r="G3" s="837"/>
      <c r="H3" s="837"/>
      <c r="I3" s="837"/>
      <c r="J3" s="837"/>
      <c r="K3" s="837"/>
      <c r="L3" s="837"/>
      <c r="M3" s="837"/>
      <c r="N3" s="837"/>
      <c r="O3" s="837"/>
      <c r="P3" s="837"/>
      <c r="Q3" s="837"/>
      <c r="R3" s="837"/>
      <c r="S3" s="837"/>
      <c r="T3" s="837"/>
      <c r="U3" s="837"/>
      <c r="V3" s="837"/>
      <c r="W3" s="837"/>
      <c r="X3" s="837"/>
      <c r="Y3" s="837"/>
      <c r="Z3" s="838"/>
      <c r="AB3" s="882" t="s">
        <v>350</v>
      </c>
      <c r="AC3" s="883"/>
      <c r="AD3" s="883"/>
      <c r="AE3" s="883"/>
      <c r="AF3" s="883"/>
      <c r="AG3" s="883"/>
      <c r="AH3" s="883"/>
      <c r="AI3" s="883"/>
      <c r="AJ3" s="883"/>
      <c r="AK3" s="883"/>
      <c r="AL3" s="883"/>
      <c r="AM3" s="883"/>
      <c r="AN3" s="883"/>
      <c r="AO3" s="401"/>
      <c r="AP3" s="401"/>
      <c r="AQ3" s="401"/>
      <c r="AR3" s="401" t="b">
        <v>0</v>
      </c>
      <c r="AS3" s="401"/>
      <c r="AT3" s="401"/>
      <c r="AU3" s="401"/>
      <c r="AV3" s="401"/>
      <c r="AW3" s="401"/>
      <c r="AX3" s="401"/>
      <c r="AY3" s="401"/>
      <c r="AZ3" s="401"/>
      <c r="BA3" s="401"/>
      <c r="BB3" s="401"/>
      <c r="BC3" s="402"/>
    </row>
    <row r="4" spans="1:57" ht="60.75" customHeight="1" thickBot="1" x14ac:dyDescent="0.3">
      <c r="C4" s="830" t="s">
        <v>290</v>
      </c>
      <c r="D4" s="978"/>
      <c r="E4" s="860" t="s">
        <v>291</v>
      </c>
      <c r="F4" s="861"/>
      <c r="G4" s="739" t="s">
        <v>292</v>
      </c>
      <c r="H4" s="855"/>
      <c r="I4" s="855"/>
      <c r="J4" s="856"/>
      <c r="K4" s="839" t="s">
        <v>293</v>
      </c>
      <c r="L4" s="840"/>
      <c r="M4" s="841"/>
      <c r="N4" s="850" t="s">
        <v>294</v>
      </c>
      <c r="O4" s="851"/>
      <c r="P4" s="852"/>
      <c r="Q4" s="888" t="s">
        <v>295</v>
      </c>
      <c r="R4" s="889"/>
      <c r="S4" s="879" t="s">
        <v>351</v>
      </c>
      <c r="T4" s="880"/>
      <c r="U4" s="880"/>
      <c r="V4" s="880"/>
      <c r="W4" s="880"/>
      <c r="X4" s="880"/>
      <c r="Y4" s="880"/>
      <c r="Z4" s="881"/>
      <c r="AB4" s="884" t="s">
        <v>352</v>
      </c>
      <c r="AC4" s="885"/>
      <c r="AD4" s="885"/>
      <c r="AE4" s="885"/>
      <c r="AF4" s="885"/>
      <c r="AG4" s="885"/>
      <c r="AH4" s="885"/>
      <c r="AI4" s="885"/>
      <c r="AJ4" s="885"/>
      <c r="AK4" s="885"/>
      <c r="AL4" s="885"/>
      <c r="AM4" s="885"/>
      <c r="AN4" s="885"/>
      <c r="AO4" s="885"/>
      <c r="AP4" s="885"/>
      <c r="AQ4" s="885"/>
      <c r="AR4" s="885"/>
      <c r="AS4" s="885"/>
      <c r="AT4" s="885"/>
      <c r="AU4" s="885"/>
      <c r="AV4" s="885"/>
      <c r="AW4" s="885"/>
      <c r="AX4" s="885"/>
      <c r="AY4" s="885"/>
      <c r="AZ4" s="885"/>
      <c r="BA4" s="885"/>
      <c r="BB4" s="885"/>
      <c r="BC4" s="886"/>
      <c r="BD4" s="66" t="s">
        <v>269</v>
      </c>
      <c r="BE4" s="66" t="s">
        <v>270</v>
      </c>
    </row>
    <row r="5" spans="1:57" ht="34.5" customHeight="1" x14ac:dyDescent="0.25">
      <c r="C5" s="979"/>
      <c r="D5" s="980"/>
      <c r="E5" s="862" t="s">
        <v>298</v>
      </c>
      <c r="F5" s="867" t="s">
        <v>299</v>
      </c>
      <c r="G5" s="846" t="s">
        <v>335</v>
      </c>
      <c r="H5" s="869" t="s">
        <v>301</v>
      </c>
      <c r="I5" s="871" t="s">
        <v>302</v>
      </c>
      <c r="J5" s="848" t="s">
        <v>303</v>
      </c>
      <c r="K5" s="703" t="s">
        <v>304</v>
      </c>
      <c r="L5" s="819" t="s">
        <v>305</v>
      </c>
      <c r="M5" s="709" t="s">
        <v>306</v>
      </c>
      <c r="N5" s="678" t="s">
        <v>307</v>
      </c>
      <c r="O5" s="819" t="s">
        <v>308</v>
      </c>
      <c r="P5" s="853" t="s">
        <v>309</v>
      </c>
      <c r="Q5" s="893" t="s">
        <v>310</v>
      </c>
      <c r="R5" s="867" t="s">
        <v>311</v>
      </c>
      <c r="S5" s="814" t="s">
        <v>312</v>
      </c>
      <c r="T5" s="815"/>
      <c r="U5" s="815"/>
      <c r="V5" s="815"/>
      <c r="W5" s="66"/>
      <c r="X5" s="66" t="b">
        <v>0</v>
      </c>
      <c r="Y5" s="78"/>
      <c r="Z5" s="864" t="str">
        <f>IF(AND(X5=FALSE,X6=FALSE,X7=FALSE,X8=FALSE),"",IF(AND(X5=TRUE,X6=TRUE),"Yes",IF(AND(X5=TRUE,X7=TRUE),"Yes",IF(AND(X6=TRUE,X7=TRUE),"Yes",IF(AND(X5=TRUE,X8=TRUE),"Yes",IF(AND(X7=TRUE,X8=TRUE),"Yes","No"))))))</f>
        <v/>
      </c>
      <c r="AB5" s="877" t="s">
        <v>353</v>
      </c>
      <c r="AC5" s="398"/>
      <c r="AD5" s="398"/>
      <c r="AE5" s="892" t="s">
        <v>251</v>
      </c>
      <c r="AF5" s="399"/>
      <c r="AG5" s="399"/>
      <c r="AH5" s="818" t="s">
        <v>354</v>
      </c>
      <c r="AI5" s="623"/>
      <c r="AJ5" s="623"/>
      <c r="AK5" s="818" t="s">
        <v>251</v>
      </c>
      <c r="AL5" s="399"/>
      <c r="AM5" s="399"/>
      <c r="AN5" s="859" t="s">
        <v>355</v>
      </c>
      <c r="AO5" s="626"/>
      <c r="AP5" s="626"/>
      <c r="AQ5" s="859" t="s">
        <v>251</v>
      </c>
      <c r="AR5" s="399"/>
      <c r="AS5" s="399"/>
      <c r="AT5" s="857" t="s">
        <v>356</v>
      </c>
      <c r="AU5" s="625"/>
      <c r="AV5" s="625"/>
      <c r="AW5" s="857" t="s">
        <v>251</v>
      </c>
      <c r="AX5" s="399"/>
      <c r="AY5" s="399"/>
      <c r="AZ5" s="960" t="s">
        <v>357</v>
      </c>
      <c r="BA5" s="627"/>
      <c r="BB5" s="400"/>
      <c r="BC5" s="895" t="s">
        <v>251</v>
      </c>
      <c r="BD5" s="858">
        <v>1</v>
      </c>
      <c r="BE5" s="858">
        <f>INDEX(Cups,BD5)</f>
        <v>0</v>
      </c>
    </row>
    <row r="6" spans="1:57" ht="44.25" customHeight="1" thickBot="1" x14ac:dyDescent="0.3">
      <c r="C6" s="981"/>
      <c r="D6" s="982"/>
      <c r="E6" s="863"/>
      <c r="F6" s="868"/>
      <c r="G6" s="847"/>
      <c r="H6" s="870"/>
      <c r="I6" s="872"/>
      <c r="J6" s="849"/>
      <c r="K6" s="704"/>
      <c r="L6" s="820"/>
      <c r="M6" s="710"/>
      <c r="N6" s="890"/>
      <c r="O6" s="820"/>
      <c r="P6" s="854"/>
      <c r="Q6" s="894"/>
      <c r="R6" s="868"/>
      <c r="S6" s="814" t="s">
        <v>318</v>
      </c>
      <c r="T6" s="815"/>
      <c r="U6" s="815"/>
      <c r="V6" s="815"/>
      <c r="W6" s="66"/>
      <c r="X6" s="66" t="b">
        <v>0</v>
      </c>
      <c r="Y6" s="78"/>
      <c r="Z6" s="865"/>
      <c r="AB6" s="797"/>
      <c r="AC6" s="308" t="s">
        <v>256</v>
      </c>
      <c r="AD6" s="308"/>
      <c r="AE6" s="780"/>
      <c r="AF6" s="252" t="s">
        <v>257</v>
      </c>
      <c r="AG6" s="252" t="s">
        <v>258</v>
      </c>
      <c r="AH6" s="782"/>
      <c r="AI6" s="621" t="s">
        <v>259</v>
      </c>
      <c r="AJ6" s="621"/>
      <c r="AK6" s="782"/>
      <c r="AL6" s="252" t="s">
        <v>260</v>
      </c>
      <c r="AM6" s="252" t="s">
        <v>261</v>
      </c>
      <c r="AN6" s="769"/>
      <c r="AO6" s="615" t="s">
        <v>262</v>
      </c>
      <c r="AP6" s="615"/>
      <c r="AQ6" s="769"/>
      <c r="AR6" s="252" t="s">
        <v>263</v>
      </c>
      <c r="AS6" s="252" t="s">
        <v>264</v>
      </c>
      <c r="AT6" s="771"/>
      <c r="AU6" s="617" t="s">
        <v>265</v>
      </c>
      <c r="AV6" s="617"/>
      <c r="AW6" s="771"/>
      <c r="AX6" s="252" t="s">
        <v>266</v>
      </c>
      <c r="AY6" s="252" t="s">
        <v>267</v>
      </c>
      <c r="AZ6" s="773"/>
      <c r="BA6" s="619" t="s">
        <v>268</v>
      </c>
      <c r="BB6" s="253"/>
      <c r="BC6" s="775"/>
      <c r="BD6" s="858"/>
      <c r="BE6" s="858"/>
    </row>
    <row r="7" spans="1:57" ht="34.5" customHeight="1" x14ac:dyDescent="0.25">
      <c r="A7" s="427">
        <v>1</v>
      </c>
      <c r="B7" s="427">
        <f>INDEX(meals,A7)</f>
        <v>0</v>
      </c>
      <c r="C7" s="433">
        <v>1</v>
      </c>
      <c r="D7" s="77"/>
      <c r="E7" s="172" t="str">
        <f>IF(B7=0,"",FLOOR(VLOOKUP(A7,'All Meals'!$A$12:$V$61,4),0.25))</f>
        <v/>
      </c>
      <c r="F7" s="173" t="str">
        <f>IF(B7=0,"",IF(E7="","No",IF(E7&gt;=2,"Yes","No")))</f>
        <v/>
      </c>
      <c r="G7" s="172" t="str">
        <f>IF(B7=0,"",FLOOR(VLOOKUP(A7,'All Meals'!$A$12:$V$61,5),0.25))</f>
        <v/>
      </c>
      <c r="H7" s="174" t="str">
        <f>IF(B7=0,"",IF(G7="","No",IF(G7&gt;=2,"Yes","No")))</f>
        <v/>
      </c>
      <c r="I7" s="247" t="str">
        <f>IF(B7=0,"",FLOOR(VLOOKUP(A7,'All Meals'!$A$12:$V$61,6),0.25))</f>
        <v/>
      </c>
      <c r="J7" s="247" t="str">
        <f>IF(B7=0,"",FLOOR(VLOOKUP(A7,'All Meals'!$A$12:$V$61,7),0.25))</f>
        <v/>
      </c>
      <c r="K7" s="95" t="str">
        <f>IF(B7=0, "",VLOOKUP(A7,'All Meals'!$A$12:$V$61,10))</f>
        <v/>
      </c>
      <c r="L7" s="96" t="str">
        <f>IF(B7=0,"",IF(K7="","No",IF(K7&gt;=1,"Yes","No")))</f>
        <v/>
      </c>
      <c r="M7" s="333" t="str">
        <f>IF(B7=0, "",VLOOKUP(A7,'All Meals'!$A$12:$V$61,13))</f>
        <v/>
      </c>
      <c r="N7" s="95" t="str">
        <f>IF(B7=0, "",VLOOKUP(A7,'All Meals'!$A$12:$V$61,16))</f>
        <v/>
      </c>
      <c r="O7" s="417" t="str">
        <f>IF(B7=0,"",IF(N7="","No",IF(N7&gt;=1,"Yes","No")))</f>
        <v/>
      </c>
      <c r="P7" s="418" t="str">
        <f>IF(B7=0, "",VLOOKUP(A7,'All Meals'!$A$12:$V$61,19))</f>
        <v/>
      </c>
      <c r="Q7" s="95" t="str">
        <f>IF(B7=0, "",VLOOKUP(A7,'All Meals'!$A$12:$V$61,20))</f>
        <v/>
      </c>
      <c r="R7" s="173" t="str">
        <f t="shared" ref="R7:R26" si="0">IF(B7=0,"",IF(Q7="","No",IF(Q7&gt;=1,"Yes","No")))</f>
        <v/>
      </c>
      <c r="S7" s="814" t="s">
        <v>319</v>
      </c>
      <c r="T7" s="815"/>
      <c r="U7" s="815"/>
      <c r="V7" s="815"/>
      <c r="W7" s="66"/>
      <c r="X7" s="66" t="b">
        <v>0</v>
      </c>
      <c r="Y7" s="78"/>
      <c r="Z7" s="865"/>
      <c r="AB7" s="821" t="s">
        <v>358</v>
      </c>
      <c r="AC7" s="828"/>
      <c r="AD7" s="828"/>
      <c r="AE7" s="826"/>
      <c r="AF7" s="823">
        <v>1</v>
      </c>
      <c r="AG7" s="825">
        <f>INDEX(Cups,AF7)</f>
        <v>0</v>
      </c>
      <c r="AH7" s="942" t="s">
        <v>359</v>
      </c>
      <c r="AI7" s="944"/>
      <c r="AJ7" s="944"/>
      <c r="AK7" s="942"/>
      <c r="AL7" s="823">
        <v>1</v>
      </c>
      <c r="AM7" s="825">
        <f>INDEX(Cups,AL7)</f>
        <v>0</v>
      </c>
      <c r="AN7" s="816" t="s">
        <v>360</v>
      </c>
      <c r="AO7" s="972"/>
      <c r="AP7" s="972"/>
      <c r="AQ7" s="816"/>
      <c r="AR7" s="823">
        <v>1</v>
      </c>
      <c r="AS7" s="825">
        <f>INDEX(Cups,AR7)</f>
        <v>0</v>
      </c>
      <c r="AT7" s="968" t="s">
        <v>361</v>
      </c>
      <c r="AU7" s="958"/>
      <c r="AV7" s="958"/>
      <c r="AW7" s="958"/>
      <c r="AX7" s="823">
        <v>1</v>
      </c>
      <c r="AY7" s="825">
        <f>INDEX(Cups,AX7)</f>
        <v>0</v>
      </c>
      <c r="AZ7" s="970" t="s">
        <v>362</v>
      </c>
      <c r="BA7" s="964"/>
      <c r="BB7" s="964"/>
      <c r="BC7" s="966"/>
    </row>
    <row r="8" spans="1:57" ht="33.75" customHeight="1" thickBot="1" x14ac:dyDescent="0.3">
      <c r="A8" s="427">
        <v>1</v>
      </c>
      <c r="B8" s="427">
        <f>INDEX(meals,A8)</f>
        <v>0</v>
      </c>
      <c r="C8" s="434">
        <v>2</v>
      </c>
      <c r="D8" s="59"/>
      <c r="E8" s="172" t="str">
        <f>IF(B8=0,"",FLOOR(VLOOKUP(A8,'All Meals'!$A$12:$V$61,4),0.25))</f>
        <v/>
      </c>
      <c r="F8" s="246" t="str">
        <f t="shared" ref="F8:F26" si="1">IF(B8=0,"",IF(E8="","No",IF(E8&gt;=2,"Yes","No")))</f>
        <v/>
      </c>
      <c r="G8" s="172" t="str">
        <f>IF(B8=0,"",FLOOR(VLOOKUP(A8,'All Meals'!$A$12:$V$61,5),0.25))</f>
        <v/>
      </c>
      <c r="H8" s="174" t="str">
        <f t="shared" ref="H8:H26" si="2">IF(B8=0,"",IF(G8="","No",IF(G8&gt;=2,"Yes","No")))</f>
        <v/>
      </c>
      <c r="I8" s="247" t="str">
        <f>IF(B8=0,"",FLOOR(VLOOKUP(A8,'All Meals'!$A$12:$V$61,6),0.25))</f>
        <v/>
      </c>
      <c r="J8" s="247" t="str">
        <f>IF(B8=0,"",FLOOR(VLOOKUP(A8,'All Meals'!$A$12:$V$61,7),0.25))</f>
        <v/>
      </c>
      <c r="K8" s="95" t="str">
        <f>IF(B8=0, "",VLOOKUP(A8,'All Meals'!$A$12:$V$61,10))</f>
        <v/>
      </c>
      <c r="L8" s="96" t="str">
        <f t="shared" ref="L8:L26" si="3">IF(B8=0,"",IF(K8="","No",IF(K8&gt;=1,"Yes","No")))</f>
        <v/>
      </c>
      <c r="M8" s="333" t="str">
        <f>IF(B8=0, "",VLOOKUP(A8,'All Meals'!$A$12:$V$61,13))</f>
        <v/>
      </c>
      <c r="N8" s="95" t="str">
        <f>IF(B8=0, "",VLOOKUP(A8,'All Meals'!$A$12:$V$61,16))</f>
        <v/>
      </c>
      <c r="O8" s="417" t="str">
        <f t="shared" ref="O8:O26" si="4">IF(B8=0,"",IF(N8="","No",IF(N8&gt;=1,"Yes","No")))</f>
        <v/>
      </c>
      <c r="P8" s="418" t="str">
        <f>IF(B8=0, "",VLOOKUP(A8,'All Meals'!$A$12:$V$61,19))</f>
        <v/>
      </c>
      <c r="Q8" s="95" t="str">
        <f>IF(B8=0, "",VLOOKUP(A8,'All Meals'!$A$12:$V$61,20))</f>
        <v/>
      </c>
      <c r="R8" s="173" t="str">
        <f t="shared" si="0"/>
        <v/>
      </c>
      <c r="S8" s="814" t="s">
        <v>325</v>
      </c>
      <c r="T8" s="815"/>
      <c r="U8" s="815"/>
      <c r="V8" s="815"/>
      <c r="W8" s="66"/>
      <c r="X8" s="66" t="b">
        <v>0</v>
      </c>
      <c r="Y8" s="78"/>
      <c r="Z8" s="866"/>
      <c r="AB8" s="822"/>
      <c r="AC8" s="829"/>
      <c r="AD8" s="829"/>
      <c r="AE8" s="827"/>
      <c r="AF8" s="824"/>
      <c r="AG8" s="824"/>
      <c r="AH8" s="943"/>
      <c r="AI8" s="945"/>
      <c r="AJ8" s="945"/>
      <c r="AK8" s="943"/>
      <c r="AL8" s="824"/>
      <c r="AM8" s="824"/>
      <c r="AN8" s="817"/>
      <c r="AO8" s="973"/>
      <c r="AP8" s="973"/>
      <c r="AQ8" s="817"/>
      <c r="AR8" s="824"/>
      <c r="AS8" s="824"/>
      <c r="AT8" s="969"/>
      <c r="AU8" s="959"/>
      <c r="AV8" s="959"/>
      <c r="AW8" s="959"/>
      <c r="AX8" s="824"/>
      <c r="AY8" s="824"/>
      <c r="AZ8" s="971"/>
      <c r="BA8" s="965"/>
      <c r="BB8" s="965"/>
      <c r="BC8" s="967"/>
    </row>
    <row r="9" spans="1:57" ht="33.75" customHeight="1" thickBot="1" x14ac:dyDescent="0.3">
      <c r="A9" s="427">
        <v>1</v>
      </c>
      <c r="B9" s="427">
        <f>INDEX(meals,A9)</f>
        <v>0</v>
      </c>
      <c r="C9" s="434">
        <v>3</v>
      </c>
      <c r="D9" s="59"/>
      <c r="E9" s="172" t="str">
        <f>IF(B9=0,"",FLOOR(VLOOKUP(A9,'All Meals'!$A$12:$V$61,4),0.25))</f>
        <v/>
      </c>
      <c r="F9" s="246" t="str">
        <f t="shared" si="1"/>
        <v/>
      </c>
      <c r="G9" s="172" t="str">
        <f>IF(B9=0,"",FLOOR(VLOOKUP(A9,'All Meals'!$A$12:$V$61,5),0.25))</f>
        <v/>
      </c>
      <c r="H9" s="174" t="str">
        <f t="shared" si="2"/>
        <v/>
      </c>
      <c r="I9" s="247" t="str">
        <f>IF(B9=0,"",FLOOR(VLOOKUP(A9,'All Meals'!$A$12:$V$61,6),0.25))</f>
        <v/>
      </c>
      <c r="J9" s="247" t="str">
        <f>IF(B9=0,"",FLOOR(VLOOKUP(A9,'All Meals'!$A$12:$V$61,7),0.25))</f>
        <v/>
      </c>
      <c r="K9" s="95" t="str">
        <f>IF(B9=0, "",VLOOKUP(A9,'All Meals'!$A$12:$V$61,10))</f>
        <v/>
      </c>
      <c r="L9" s="96" t="str">
        <f t="shared" si="3"/>
        <v/>
      </c>
      <c r="M9" s="333" t="str">
        <f>IF(B9=0, "",VLOOKUP(A9,'All Meals'!$A$12:$V$61,13))</f>
        <v/>
      </c>
      <c r="N9" s="95" t="str">
        <f>IF(B9=0, "",VLOOKUP(A9,'All Meals'!$A$12:$V$61,16))</f>
        <v/>
      </c>
      <c r="O9" s="417" t="str">
        <f t="shared" si="4"/>
        <v/>
      </c>
      <c r="P9" s="418" t="str">
        <f>IF(B9=0, "",VLOOKUP(A9,'All Meals'!$A$12:$V$61,19))</f>
        <v/>
      </c>
      <c r="Q9" s="95" t="str">
        <f>IF(B9=0, "",VLOOKUP(A9,'All Meals'!$A$12:$V$61,20))</f>
        <v/>
      </c>
      <c r="R9" s="173" t="str">
        <f t="shared" si="0"/>
        <v/>
      </c>
      <c r="S9" s="935" t="s">
        <v>326</v>
      </c>
      <c r="T9" s="936"/>
      <c r="U9" s="936"/>
      <c r="V9" s="936"/>
      <c r="W9" s="93"/>
      <c r="X9" s="93" t="b">
        <v>0</v>
      </c>
      <c r="Y9" s="79"/>
      <c r="Z9" s="94" t="str">
        <f>IF(X9=TRUE,"No","")</f>
        <v/>
      </c>
      <c r="AB9" s="920" t="str">
        <f>IF(OR(COUNTIF(AC10:AC19, 12)&gt;0, COUNTIF(AC10:AC19,2)&gt;0, COUNTIF(AC10:AC19,4)&gt;0, COUNTIF(AC10:AC19,10)&gt;0, COUNTIF(AC10:AC19,15)&gt;0, COUNTIF(AC10:AC19,17)&gt;0,), "Remember to enter CREDITABLE amounts of leafy greens!", "")</f>
        <v/>
      </c>
      <c r="AC9" s="921"/>
      <c r="AD9" s="921"/>
      <c r="AE9" s="922"/>
      <c r="AF9" s="624"/>
      <c r="AG9" s="624"/>
      <c r="AH9" s="939" t="str">
        <f>IF(COUNTIF(AI10:AI19,10)&gt;0,"Remember to enter the CREDITABLE amount of tomato paste!","")</f>
        <v/>
      </c>
      <c r="AI9" s="940"/>
      <c r="AJ9" s="940"/>
      <c r="AK9" s="941"/>
      <c r="AL9" s="624"/>
      <c r="AM9" s="624"/>
      <c r="AN9" s="805" t="str">
        <f>IF(SUM(AO10:AO19)&gt;10, "If crediting as a vegetable do not also credit as a meat/meat alternate", "")</f>
        <v/>
      </c>
      <c r="AO9" s="806"/>
      <c r="AP9" s="806"/>
      <c r="AQ9" s="807"/>
      <c r="AR9" s="282"/>
      <c r="AS9" s="282"/>
      <c r="AT9" s="955"/>
      <c r="AU9" s="956"/>
      <c r="AV9" s="956"/>
      <c r="AW9" s="957"/>
      <c r="AX9" s="282"/>
      <c r="AY9" s="282"/>
      <c r="AZ9" s="961"/>
      <c r="BA9" s="962"/>
      <c r="BB9" s="962"/>
      <c r="BC9" s="963"/>
    </row>
    <row r="10" spans="1:57" ht="33.75" customHeight="1" thickBot="1" x14ac:dyDescent="0.3">
      <c r="A10" s="427">
        <v>1</v>
      </c>
      <c r="B10" s="427">
        <f t="shared" ref="B10:B26" si="5">INDEX(meals,A10)</f>
        <v>0</v>
      </c>
      <c r="C10" s="434">
        <v>4</v>
      </c>
      <c r="D10" s="59"/>
      <c r="E10" s="172" t="str">
        <f>IF(B10=0,"",FLOOR(VLOOKUP(A10,'All Meals'!$A$12:$V$61,4),0.25))</f>
        <v/>
      </c>
      <c r="F10" s="246" t="str">
        <f t="shared" si="1"/>
        <v/>
      </c>
      <c r="G10" s="172" t="str">
        <f>IF(B10=0,"",FLOOR(VLOOKUP(A10,'All Meals'!$A$12:$V$61,5),0.25))</f>
        <v/>
      </c>
      <c r="H10" s="174" t="str">
        <f t="shared" si="2"/>
        <v/>
      </c>
      <c r="I10" s="247" t="str">
        <f>IF(B10=0,"",FLOOR(VLOOKUP(A10,'All Meals'!$A$12:$V$61,6),0.25))</f>
        <v/>
      </c>
      <c r="J10" s="247" t="str">
        <f>IF(B10=0,"",FLOOR(VLOOKUP(A10,'All Meals'!$A$12:$V$61,7),0.25))</f>
        <v/>
      </c>
      <c r="K10" s="95" t="str">
        <f>IF(B10=0, "",VLOOKUP(A10,'All Meals'!$A$12:$V$61,10))</f>
        <v/>
      </c>
      <c r="L10" s="96" t="str">
        <f t="shared" si="3"/>
        <v/>
      </c>
      <c r="M10" s="333" t="str">
        <f>IF(B10=0, "",VLOOKUP(A10,'All Meals'!$A$12:$V$61,13))</f>
        <v/>
      </c>
      <c r="N10" s="95" t="str">
        <f>IF(B10=0, "",VLOOKUP(A10,'All Meals'!$A$12:$V$61,16))</f>
        <v/>
      </c>
      <c r="O10" s="417" t="str">
        <f t="shared" si="4"/>
        <v/>
      </c>
      <c r="P10" s="418" t="str">
        <f>IF(B10=0, "",VLOOKUP(A10,'All Meals'!$A$12:$V$61,19))</f>
        <v/>
      </c>
      <c r="Q10" s="95" t="str">
        <f>IF(B10=0, "",VLOOKUP(A10,'All Meals'!$A$12:$V$61,20))</f>
        <v/>
      </c>
      <c r="R10" s="173" t="str">
        <f t="shared" si="0"/>
        <v/>
      </c>
      <c r="S10" s="309"/>
      <c r="T10" s="154"/>
      <c r="U10" s="154"/>
      <c r="V10" s="154"/>
      <c r="W10" s="66"/>
      <c r="X10" s="66"/>
      <c r="AB10" s="206"/>
      <c r="AC10" s="207">
        <v>1</v>
      </c>
      <c r="AD10" s="207">
        <f t="shared" ref="AD10:AD19" si="6">INDEX(GREEN,AC10)</f>
        <v>0</v>
      </c>
      <c r="AE10" s="207"/>
      <c r="AF10" s="281">
        <v>1</v>
      </c>
      <c r="AG10" s="281" t="str">
        <f t="shared" ref="AG10:AG19" si="7">IF(AD10=0,"",INDEX(Cups,AF10))</f>
        <v/>
      </c>
      <c r="AH10" s="82"/>
      <c r="AI10" s="82">
        <v>1</v>
      </c>
      <c r="AJ10" s="82">
        <f t="shared" ref="AJ10:AJ19" si="8">INDEX(RED,AI10)</f>
        <v>0</v>
      </c>
      <c r="AK10" s="82"/>
      <c r="AL10" s="281">
        <v>1</v>
      </c>
      <c r="AM10" s="281" t="str">
        <f t="shared" ref="AM10:AM19" si="9">IF(AJ10=0, "", INDEX(Cups,AL10))</f>
        <v/>
      </c>
      <c r="AN10" s="208"/>
      <c r="AO10" s="208">
        <v>1</v>
      </c>
      <c r="AP10" s="208">
        <f t="shared" ref="AP10:AP19" si="10">INDEX(BEANS,AO10)</f>
        <v>0</v>
      </c>
      <c r="AQ10" s="208"/>
      <c r="AR10" s="281">
        <v>1</v>
      </c>
      <c r="AS10" s="281" t="str">
        <f t="shared" ref="AS10:AS19" si="11">IF(AP10=0,"",INDEX(Cups,AR10))</f>
        <v/>
      </c>
      <c r="AT10" s="209"/>
      <c r="AU10" s="209">
        <v>1</v>
      </c>
      <c r="AV10" s="209">
        <f t="shared" ref="AV10:AV19" si="12">INDEX(STARCHY,AU10)</f>
        <v>0</v>
      </c>
      <c r="AW10" s="209"/>
      <c r="AX10" s="281">
        <v>1</v>
      </c>
      <c r="AY10" s="281" t="str">
        <f>IF(AV10=0,"",INDEX(Cups,AX10))</f>
        <v/>
      </c>
      <c r="AZ10" s="210"/>
      <c r="BA10" s="210">
        <v>1</v>
      </c>
      <c r="BB10" s="211">
        <f t="shared" ref="BB10:BB19" si="13">INDEX(OTHER,BA10)</f>
        <v>0</v>
      </c>
      <c r="BC10" s="212"/>
      <c r="BD10" s="66">
        <v>1</v>
      </c>
      <c r="BE10" s="66" t="str">
        <f t="shared" ref="BE10:BE19" si="14">IF(BB10=0,"",INDEX(Cups,BD10))</f>
        <v/>
      </c>
    </row>
    <row r="11" spans="1:57" ht="33.75" customHeight="1" x14ac:dyDescent="0.25">
      <c r="A11" s="427">
        <v>1</v>
      </c>
      <c r="B11" s="427">
        <f t="shared" si="5"/>
        <v>0</v>
      </c>
      <c r="C11" s="434">
        <v>5</v>
      </c>
      <c r="D11" s="59"/>
      <c r="E11" s="172" t="str">
        <f>IF(B11=0,"",FLOOR(VLOOKUP(A11,'All Meals'!$A$12:$V$61,4),0.25))</f>
        <v/>
      </c>
      <c r="F11" s="246" t="str">
        <f t="shared" si="1"/>
        <v/>
      </c>
      <c r="G11" s="172" t="str">
        <f>IF(B11=0,"",FLOOR(VLOOKUP(A11,'All Meals'!$A$12:$V$61,5),0.25))</f>
        <v/>
      </c>
      <c r="H11" s="174" t="str">
        <f t="shared" si="2"/>
        <v/>
      </c>
      <c r="I11" s="247" t="str">
        <f>IF(B11=0,"",FLOOR(VLOOKUP(A11,'All Meals'!$A$12:$V$61,6),0.25))</f>
        <v/>
      </c>
      <c r="J11" s="247" t="str">
        <f>IF(B11=0,"",FLOOR(VLOOKUP(A11,'All Meals'!$A$12:$V$61,7),0.25))</f>
        <v/>
      </c>
      <c r="K11" s="95" t="str">
        <f>IF(B11=0, "",VLOOKUP(A11,'All Meals'!$A$12:$V$61,10))</f>
        <v/>
      </c>
      <c r="L11" s="96" t="str">
        <f t="shared" si="3"/>
        <v/>
      </c>
      <c r="M11" s="333" t="str">
        <f>IF(B11=0, "",VLOOKUP(A11,'All Meals'!$A$12:$V$61,13))</f>
        <v/>
      </c>
      <c r="N11" s="95" t="str">
        <f>IF(B11=0, "",VLOOKUP(A11,'All Meals'!$A$12:$V$61,16))</f>
        <v/>
      </c>
      <c r="O11" s="417" t="str">
        <f t="shared" si="4"/>
        <v/>
      </c>
      <c r="P11" s="418" t="str">
        <f>IF(B11=0, "",VLOOKUP(A11,'All Meals'!$A$12:$V$61,19))</f>
        <v/>
      </c>
      <c r="Q11" s="95" t="str">
        <f>IF(B11=0, "",VLOOKUP(A11,'All Meals'!$A$12:$V$61,20))</f>
        <v/>
      </c>
      <c r="R11" s="173" t="str">
        <f t="shared" si="0"/>
        <v/>
      </c>
      <c r="T11" s="675" t="s">
        <v>119</v>
      </c>
      <c r="U11" s="676"/>
      <c r="V11" s="676"/>
      <c r="W11" s="676"/>
      <c r="X11" s="676"/>
      <c r="Y11" s="676"/>
      <c r="Z11" s="677"/>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27">
        <v>1</v>
      </c>
      <c r="B12" s="427">
        <f t="shared" si="5"/>
        <v>0</v>
      </c>
      <c r="C12" s="434">
        <v>6</v>
      </c>
      <c r="D12" s="59"/>
      <c r="E12" s="172" t="str">
        <f>IF(B12=0,"",FLOOR(VLOOKUP(A12,'All Meals'!$A$12:$V$61,4),0.25))</f>
        <v/>
      </c>
      <c r="F12" s="246" t="str">
        <f t="shared" si="1"/>
        <v/>
      </c>
      <c r="G12" s="172" t="str">
        <f>IF(B12=0,"",FLOOR(VLOOKUP(A12,'All Meals'!$A$12:$V$61,5),0.25))</f>
        <v/>
      </c>
      <c r="H12" s="174" t="str">
        <f t="shared" si="2"/>
        <v/>
      </c>
      <c r="I12" s="247" t="str">
        <f>IF(B12=0,"",FLOOR(VLOOKUP(A12,'All Meals'!$A$12:$V$61,6),0.25))</f>
        <v/>
      </c>
      <c r="J12" s="247" t="str">
        <f>IF(B12=0,"",FLOOR(VLOOKUP(A12,'All Meals'!$A$12:$V$61,7),0.25))</f>
        <v/>
      </c>
      <c r="K12" s="95" t="str">
        <f>IF(B12=0, "",VLOOKUP(A12,'All Meals'!$A$12:$V$61,10))</f>
        <v/>
      </c>
      <c r="L12" s="96" t="str">
        <f t="shared" si="3"/>
        <v/>
      </c>
      <c r="M12" s="333" t="str">
        <f>IF(B12=0, "",VLOOKUP(A12,'All Meals'!$A$12:$V$61,13))</f>
        <v/>
      </c>
      <c r="N12" s="95" t="str">
        <f>IF(B12=0, "",VLOOKUP(A12,'All Meals'!$A$12:$V$61,16))</f>
        <v/>
      </c>
      <c r="O12" s="417" t="str">
        <f t="shared" si="4"/>
        <v/>
      </c>
      <c r="P12" s="418" t="str">
        <f>IF(B12=0, "",VLOOKUP(A12,'All Meals'!$A$12:$V$61,19))</f>
        <v/>
      </c>
      <c r="Q12" s="95" t="str">
        <f>IF(B12=0, "",VLOOKUP(A12,'All Meals'!$A$12:$V$61,20))</f>
        <v/>
      </c>
      <c r="R12" s="173" t="str">
        <f t="shared" si="0"/>
        <v/>
      </c>
      <c r="T12" s="906"/>
      <c r="U12" s="907"/>
      <c r="V12" s="907"/>
      <c r="W12" s="907"/>
      <c r="X12" s="907"/>
      <c r="Y12" s="907"/>
      <c r="Z12" s="908"/>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27">
        <v>1</v>
      </c>
      <c r="B13" s="427">
        <f t="shared" si="5"/>
        <v>0</v>
      </c>
      <c r="C13" s="434">
        <v>7</v>
      </c>
      <c r="D13" s="59"/>
      <c r="E13" s="172" t="str">
        <f>IF(B13=0,"",FLOOR(VLOOKUP(A13,'All Meals'!$A$12:$V$61,4),0.25))</f>
        <v/>
      </c>
      <c r="F13" s="246" t="str">
        <f t="shared" si="1"/>
        <v/>
      </c>
      <c r="G13" s="172" t="str">
        <f>IF(B13=0,"",FLOOR(VLOOKUP(A13,'All Meals'!$A$12:$V$61,5),0.25))</f>
        <v/>
      </c>
      <c r="H13" s="174" t="str">
        <f t="shared" si="2"/>
        <v/>
      </c>
      <c r="I13" s="247" t="str">
        <f>IF(B13=0,"",FLOOR(VLOOKUP(A13,'All Meals'!$A$12:$V$61,6),0.25))</f>
        <v/>
      </c>
      <c r="J13" s="247" t="str">
        <f>IF(B13=0,"",FLOOR(VLOOKUP(A13,'All Meals'!$A$12:$V$61,7),0.25))</f>
        <v/>
      </c>
      <c r="K13" s="95" t="str">
        <f>IF(B13=0, "",VLOOKUP(A13,'All Meals'!$A$12:$V$61,10))</f>
        <v/>
      </c>
      <c r="L13" s="96" t="str">
        <f t="shared" si="3"/>
        <v/>
      </c>
      <c r="M13" s="333" t="str">
        <f>IF(B13=0, "",VLOOKUP(A13,'All Meals'!$A$12:$V$61,13))</f>
        <v/>
      </c>
      <c r="N13" s="95" t="str">
        <f>IF(B13=0, "",VLOOKUP(A13,'All Meals'!$A$12:$V$61,16))</f>
        <v/>
      </c>
      <c r="O13" s="417" t="str">
        <f t="shared" si="4"/>
        <v/>
      </c>
      <c r="P13" s="418" t="str">
        <f>IF(B13=0, "",VLOOKUP(A13,'All Meals'!$A$12:$V$61,19))</f>
        <v/>
      </c>
      <c r="Q13" s="95" t="str">
        <f>IF(B13=0, "",VLOOKUP(A13,'All Meals'!$A$12:$V$61,20))</f>
        <v/>
      </c>
      <c r="R13" s="173" t="str">
        <f t="shared" si="0"/>
        <v/>
      </c>
      <c r="T13" s="925" t="s">
        <v>327</v>
      </c>
      <c r="U13" s="926"/>
      <c r="V13" s="926"/>
      <c r="W13" s="78">
        <v>1</v>
      </c>
      <c r="X13" s="78">
        <f>INDEX(Cups,W13)</f>
        <v>0</v>
      </c>
      <c r="Y13" s="933"/>
      <c r="Z13" s="934"/>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27">
        <v>1</v>
      </c>
      <c r="B14" s="427">
        <f t="shared" si="5"/>
        <v>0</v>
      </c>
      <c r="C14" s="434">
        <v>8</v>
      </c>
      <c r="D14" s="59"/>
      <c r="E14" s="172" t="str">
        <f>IF(B14=0,"",FLOOR(VLOOKUP(A14,'All Meals'!$A$12:$V$61,4),0.25))</f>
        <v/>
      </c>
      <c r="F14" s="246" t="str">
        <f t="shared" si="1"/>
        <v/>
      </c>
      <c r="G14" s="172" t="str">
        <f>IF(B14=0,"",FLOOR(VLOOKUP(A14,'All Meals'!$A$12:$V$61,5),0.25))</f>
        <v/>
      </c>
      <c r="H14" s="174" t="str">
        <f t="shared" si="2"/>
        <v/>
      </c>
      <c r="I14" s="247" t="str">
        <f>IF(B14=0,"",FLOOR(VLOOKUP(A14,'All Meals'!$A$12:$V$61,6),0.25))</f>
        <v/>
      </c>
      <c r="J14" s="247" t="str">
        <f>IF(B14=0,"",FLOOR(VLOOKUP(A14,'All Meals'!$A$12:$V$61,7),0.25))</f>
        <v/>
      </c>
      <c r="K14" s="95" t="str">
        <f>IF(B14=0, "",VLOOKUP(A14,'All Meals'!$A$12:$V$61,10))</f>
        <v/>
      </c>
      <c r="L14" s="96" t="str">
        <f t="shared" si="3"/>
        <v/>
      </c>
      <c r="M14" s="333" t="str">
        <f>IF(B14=0, "",VLOOKUP(A14,'All Meals'!$A$12:$V$61,13))</f>
        <v/>
      </c>
      <c r="N14" s="95" t="str">
        <f>IF(B14=0, "",VLOOKUP(A14,'All Meals'!$A$12:$V$61,16))</f>
        <v/>
      </c>
      <c r="O14" s="417" t="str">
        <f t="shared" si="4"/>
        <v/>
      </c>
      <c r="P14" s="418" t="str">
        <f>IF(B14=0, "",VLOOKUP(A14,'All Meals'!$A$12:$V$61,19))</f>
        <v/>
      </c>
      <c r="Q14" s="95" t="str">
        <f>IF(B14=0, "",VLOOKUP(A14,'All Meals'!$A$12:$V$61,20))</f>
        <v/>
      </c>
      <c r="R14" s="173" t="str">
        <f t="shared" si="0"/>
        <v/>
      </c>
      <c r="T14" s="925"/>
      <c r="U14" s="926"/>
      <c r="V14" s="926"/>
      <c r="W14" s="78">
        <v>1</v>
      </c>
      <c r="X14" s="78">
        <f>INDEX(Cups,W14)</f>
        <v>0</v>
      </c>
      <c r="Y14" s="923"/>
      <c r="Z14" s="924"/>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27">
        <v>1</v>
      </c>
      <c r="B15" s="427">
        <f t="shared" si="5"/>
        <v>0</v>
      </c>
      <c r="C15" s="434">
        <v>9</v>
      </c>
      <c r="D15" s="59"/>
      <c r="E15" s="172" t="str">
        <f>IF(B15=0,"",FLOOR(VLOOKUP(A15,'All Meals'!$A$12:$V$61,4),0.25))</f>
        <v/>
      </c>
      <c r="F15" s="246" t="str">
        <f t="shared" si="1"/>
        <v/>
      </c>
      <c r="G15" s="172" t="str">
        <f>IF(B15=0,"",FLOOR(VLOOKUP(A15,'All Meals'!$A$12:$V$61,5),0.25))</f>
        <v/>
      </c>
      <c r="H15" s="174" t="str">
        <f t="shared" si="2"/>
        <v/>
      </c>
      <c r="I15" s="247" t="str">
        <f>IF(B15=0,"",FLOOR(VLOOKUP(A15,'All Meals'!$A$12:$V$61,6),0.25))</f>
        <v/>
      </c>
      <c r="J15" s="247" t="str">
        <f>IF(B15=0,"",FLOOR(VLOOKUP(A15,'All Meals'!$A$12:$V$61,7),0.25))</f>
        <v/>
      </c>
      <c r="K15" s="95" t="str">
        <f>IF(B15=0, "",VLOOKUP(A15,'All Meals'!$A$12:$V$61,10))</f>
        <v/>
      </c>
      <c r="L15" s="96" t="str">
        <f t="shared" si="3"/>
        <v/>
      </c>
      <c r="M15" s="333" t="str">
        <f>IF(B15=0, "",VLOOKUP(A15,'All Meals'!$A$12:$V$61,13))</f>
        <v/>
      </c>
      <c r="N15" s="95" t="str">
        <f>IF(B15=0, "",VLOOKUP(A15,'All Meals'!$A$12:$V$61,16))</f>
        <v/>
      </c>
      <c r="O15" s="417" t="str">
        <f t="shared" si="4"/>
        <v/>
      </c>
      <c r="P15" s="418" t="str">
        <f>IF(B15=0, "",VLOOKUP(A15,'All Meals'!$A$12:$V$61,19))</f>
        <v/>
      </c>
      <c r="Q15" s="95" t="str">
        <f>IF(B15=0, "",VLOOKUP(A15,'All Meals'!$A$12:$V$61,20))</f>
        <v/>
      </c>
      <c r="R15" s="173" t="str">
        <f t="shared" si="0"/>
        <v/>
      </c>
      <c r="T15" s="925"/>
      <c r="U15" s="926"/>
      <c r="V15" s="926"/>
      <c r="W15" s="78">
        <v>1</v>
      </c>
      <c r="X15" s="78">
        <f>INDEX(Cups,W15)</f>
        <v>0</v>
      </c>
      <c r="Y15" s="923"/>
      <c r="Z15" s="924"/>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27">
        <v>1</v>
      </c>
      <c r="B16" s="427">
        <f t="shared" si="5"/>
        <v>0</v>
      </c>
      <c r="C16" s="434">
        <v>10</v>
      </c>
      <c r="D16" s="59"/>
      <c r="E16" s="172" t="str">
        <f>IF(B16=0,"",FLOOR(VLOOKUP(A16,'All Meals'!$A$12:$V$61,4),0.25))</f>
        <v/>
      </c>
      <c r="F16" s="246" t="str">
        <f t="shared" si="1"/>
        <v/>
      </c>
      <c r="G16" s="172" t="str">
        <f>IF(B16=0,"",FLOOR(VLOOKUP(A16,'All Meals'!$A$12:$V$61,5),0.25))</f>
        <v/>
      </c>
      <c r="H16" s="174" t="str">
        <f t="shared" si="2"/>
        <v/>
      </c>
      <c r="I16" s="247" t="str">
        <f>IF(B16=0,"",FLOOR(VLOOKUP(A16,'All Meals'!$A$12:$V$61,6),0.25))</f>
        <v/>
      </c>
      <c r="J16" s="247" t="str">
        <f>IF(B16=0,"",FLOOR(VLOOKUP(A16,'All Meals'!$A$12:$V$61,7),0.25))</f>
        <v/>
      </c>
      <c r="K16" s="95" t="str">
        <f>IF(B16=0, "",VLOOKUP(A16,'All Meals'!$A$12:$V$61,10))</f>
        <v/>
      </c>
      <c r="L16" s="96" t="str">
        <f t="shared" si="3"/>
        <v/>
      </c>
      <c r="M16" s="333" t="str">
        <f>IF(B16=0, "",VLOOKUP(A16,'All Meals'!$A$12:$V$61,13))</f>
        <v/>
      </c>
      <c r="N16" s="95" t="str">
        <f>IF(B16=0, "",VLOOKUP(A16,'All Meals'!$A$12:$V$61,16))</f>
        <v/>
      </c>
      <c r="O16" s="417" t="str">
        <f t="shared" si="4"/>
        <v/>
      </c>
      <c r="P16" s="418" t="str">
        <f>IF(B16=0, "",VLOOKUP(A16,'All Meals'!$A$12:$V$61,19))</f>
        <v/>
      </c>
      <c r="Q16" s="95" t="str">
        <f>IF(B16=0, "",VLOOKUP(A16,'All Meals'!$A$12:$V$61,20))</f>
        <v/>
      </c>
      <c r="R16" s="173" t="str">
        <f t="shared" si="0"/>
        <v/>
      </c>
      <c r="T16" s="925"/>
      <c r="U16" s="926"/>
      <c r="V16" s="926"/>
      <c r="W16" s="78">
        <v>1</v>
      </c>
      <c r="X16" s="78">
        <f>INDEX(Cups,W16)</f>
        <v>0</v>
      </c>
      <c r="Y16" s="923"/>
      <c r="Z16" s="924"/>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27">
        <v>1</v>
      </c>
      <c r="B17" s="427">
        <f t="shared" si="5"/>
        <v>0</v>
      </c>
      <c r="C17" s="434">
        <v>11</v>
      </c>
      <c r="D17" s="59"/>
      <c r="E17" s="172" t="str">
        <f>IF(B17=0,"",FLOOR(VLOOKUP(A17,'All Meals'!$A$12:$V$61,4),0.25))</f>
        <v/>
      </c>
      <c r="F17" s="246" t="str">
        <f t="shared" si="1"/>
        <v/>
      </c>
      <c r="G17" s="172" t="str">
        <f>IF(B17=0,"",FLOOR(VLOOKUP(A17,'All Meals'!$A$12:$V$61,5),0.25))</f>
        <v/>
      </c>
      <c r="H17" s="174" t="str">
        <f t="shared" si="2"/>
        <v/>
      </c>
      <c r="I17" s="247" t="str">
        <f>IF(B17=0,"",FLOOR(VLOOKUP(A17,'All Meals'!$A$12:$V$61,6),0.25))</f>
        <v/>
      </c>
      <c r="J17" s="247" t="str">
        <f>IF(B17=0,"",FLOOR(VLOOKUP(A17,'All Meals'!$A$12:$V$61,7),0.25))</f>
        <v/>
      </c>
      <c r="K17" s="95" t="str">
        <f>IF(B17=0, "",VLOOKUP(A17,'All Meals'!$A$12:$V$61,10))</f>
        <v/>
      </c>
      <c r="L17" s="96" t="str">
        <f t="shared" si="3"/>
        <v/>
      </c>
      <c r="M17" s="333" t="str">
        <f>IF(B17=0, "",VLOOKUP(A17,'All Meals'!$A$12:$V$61,13))</f>
        <v/>
      </c>
      <c r="N17" s="95" t="str">
        <f>IF(B17=0, "",VLOOKUP(A17,'All Meals'!$A$12:$V$61,16))</f>
        <v/>
      </c>
      <c r="O17" s="417" t="str">
        <f t="shared" si="4"/>
        <v/>
      </c>
      <c r="P17" s="418" t="str">
        <f>IF(B17=0, "",VLOOKUP(A17,'All Meals'!$A$12:$V$61,19))</f>
        <v/>
      </c>
      <c r="Q17" s="95" t="str">
        <f>IF(B17=0, "",VLOOKUP(A17,'All Meals'!$A$12:$V$61,20))</f>
        <v/>
      </c>
      <c r="R17" s="173" t="str">
        <f t="shared" si="0"/>
        <v/>
      </c>
      <c r="T17" s="925"/>
      <c r="U17" s="926"/>
      <c r="V17" s="926"/>
      <c r="W17" s="78">
        <v>1</v>
      </c>
      <c r="X17" s="78">
        <f>INDEX(Cups,W17)</f>
        <v>0</v>
      </c>
      <c r="Y17" s="929"/>
      <c r="Z17" s="930"/>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27">
        <v>1</v>
      </c>
      <c r="B18" s="427">
        <f t="shared" si="5"/>
        <v>0</v>
      </c>
      <c r="C18" s="434">
        <v>12</v>
      </c>
      <c r="D18" s="59"/>
      <c r="E18" s="172" t="str">
        <f>IF(B18=0,"",FLOOR(VLOOKUP(A18,'All Meals'!$A$12:$V$61,4),0.25))</f>
        <v/>
      </c>
      <c r="F18" s="246" t="str">
        <f t="shared" si="1"/>
        <v/>
      </c>
      <c r="G18" s="172" t="str">
        <f>IF(B18=0,"",FLOOR(VLOOKUP(A18,'All Meals'!$A$12:$V$61,5),0.25))</f>
        <v/>
      </c>
      <c r="H18" s="174" t="str">
        <f t="shared" si="2"/>
        <v/>
      </c>
      <c r="I18" s="247" t="str">
        <f>IF(B18=0,"",FLOOR(VLOOKUP(A18,'All Meals'!$A$12:$V$61,6),0.25))</f>
        <v/>
      </c>
      <c r="J18" s="247" t="str">
        <f>IF(B18=0,"",FLOOR(VLOOKUP(A18,'All Meals'!$A$12:$V$61,7),0.25))</f>
        <v/>
      </c>
      <c r="K18" s="95" t="str">
        <f>IF(B18=0, "",VLOOKUP(A18,'All Meals'!$A$12:$V$61,10))</f>
        <v/>
      </c>
      <c r="L18" s="96" t="str">
        <f t="shared" si="3"/>
        <v/>
      </c>
      <c r="M18" s="333" t="str">
        <f>IF(B18=0, "",VLOOKUP(A18,'All Meals'!$A$12:$V$61,13))</f>
        <v/>
      </c>
      <c r="N18" s="95" t="str">
        <f>IF(B18=0, "",VLOOKUP(A18,'All Meals'!$A$12:$V$61,16))</f>
        <v/>
      </c>
      <c r="O18" s="417" t="str">
        <f t="shared" si="4"/>
        <v/>
      </c>
      <c r="P18" s="418" t="str">
        <f>IF(B18=0, "",VLOOKUP(A18,'All Meals'!$A$12:$V$61,19))</f>
        <v/>
      </c>
      <c r="Q18" s="95" t="str">
        <f>IF(B18=0, "",VLOOKUP(A18,'All Meals'!$A$12:$V$61,20))</f>
        <v/>
      </c>
      <c r="R18" s="173" t="str">
        <f t="shared" si="0"/>
        <v/>
      </c>
      <c r="T18" s="927"/>
      <c r="U18" s="928"/>
      <c r="V18" s="928"/>
      <c r="W18" s="216"/>
      <c r="X18" s="216"/>
      <c r="Y18" s="931">
        <f>SUM(X13:X17)</f>
        <v>0</v>
      </c>
      <c r="Z18" s="932"/>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27">
        <v>1</v>
      </c>
      <c r="B19" s="427">
        <f t="shared" si="5"/>
        <v>0</v>
      </c>
      <c r="C19" s="434">
        <v>13</v>
      </c>
      <c r="D19" s="59"/>
      <c r="E19" s="172" t="str">
        <f>IF(B19=0,"",FLOOR(VLOOKUP(A19,'All Meals'!$A$12:$V$61,4),0.25))</f>
        <v/>
      </c>
      <c r="F19" s="246" t="str">
        <f t="shared" si="1"/>
        <v/>
      </c>
      <c r="G19" s="172" t="str">
        <f>IF(B19=0,"",FLOOR(VLOOKUP(A19,'All Meals'!$A$12:$V$61,5),0.25))</f>
        <v/>
      </c>
      <c r="H19" s="174" t="str">
        <f t="shared" si="2"/>
        <v/>
      </c>
      <c r="I19" s="247" t="str">
        <f>IF(B19=0,"",FLOOR(VLOOKUP(A19,'All Meals'!$A$12:$V$61,6),0.25))</f>
        <v/>
      </c>
      <c r="J19" s="247" t="str">
        <f>IF(B19=0,"",FLOOR(VLOOKUP(A19,'All Meals'!$A$12:$V$61,7),0.25))</f>
        <v/>
      </c>
      <c r="K19" s="95" t="str">
        <f>IF(B19=0, "",VLOOKUP(A19,'All Meals'!$A$12:$V$61,10))</f>
        <v/>
      </c>
      <c r="L19" s="96" t="str">
        <f t="shared" si="3"/>
        <v/>
      </c>
      <c r="M19" s="333" t="str">
        <f>IF(B19=0, "",VLOOKUP(A19,'All Meals'!$A$12:$V$61,13))</f>
        <v/>
      </c>
      <c r="N19" s="95" t="str">
        <f>IF(B19=0, "",VLOOKUP(A19,'All Meals'!$A$12:$V$61,16))</f>
        <v/>
      </c>
      <c r="O19" s="417" t="str">
        <f t="shared" si="4"/>
        <v/>
      </c>
      <c r="P19" s="418" t="str">
        <f>IF(B19=0, "",VLOOKUP(A19,'All Meals'!$A$12:$V$61,19))</f>
        <v/>
      </c>
      <c r="Q19" s="95" t="str">
        <f>IF(B19=0, "",VLOOKUP(A19,'All Meals'!$A$12:$V$61,20))</f>
        <v/>
      </c>
      <c r="R19" s="173" t="str">
        <f t="shared" si="0"/>
        <v/>
      </c>
      <c r="T19" s="909" t="s">
        <v>152</v>
      </c>
      <c r="U19" s="910"/>
      <c r="V19" s="910"/>
      <c r="W19" s="910"/>
      <c r="X19" s="910"/>
      <c r="Y19" s="910"/>
      <c r="Z19" s="911"/>
      <c r="AB19" s="235"/>
      <c r="AC19" s="236">
        <v>1</v>
      </c>
      <c r="AD19" s="236">
        <f t="shared" si="6"/>
        <v>0</v>
      </c>
      <c r="AE19" s="236"/>
      <c r="AF19" s="216">
        <v>1</v>
      </c>
      <c r="AG19" s="216" t="str">
        <f t="shared" si="7"/>
        <v/>
      </c>
      <c r="AH19" s="88"/>
      <c r="AI19" s="88">
        <v>1</v>
      </c>
      <c r="AJ19" s="88">
        <f t="shared" si="8"/>
        <v>0</v>
      </c>
      <c r="AK19" s="88"/>
      <c r="AL19" s="216">
        <v>1</v>
      </c>
      <c r="AM19" s="216" t="str">
        <f t="shared" si="9"/>
        <v/>
      </c>
      <c r="AN19" s="237"/>
      <c r="AO19" s="237">
        <v>1</v>
      </c>
      <c r="AP19" s="237">
        <f t="shared" si="10"/>
        <v>0</v>
      </c>
      <c r="AQ19" s="237"/>
      <c r="AR19" s="216">
        <v>1</v>
      </c>
      <c r="AS19" s="216" t="str">
        <f t="shared" si="11"/>
        <v/>
      </c>
      <c r="AT19" s="89"/>
      <c r="AU19" s="89">
        <v>1</v>
      </c>
      <c r="AV19" s="89">
        <f t="shared" si="12"/>
        <v>0</v>
      </c>
      <c r="AW19" s="89"/>
      <c r="AX19" s="216">
        <v>1</v>
      </c>
      <c r="AY19" s="216" t="str">
        <f t="shared" si="15"/>
        <v/>
      </c>
      <c r="AZ19" s="90"/>
      <c r="BA19" s="90">
        <v>1</v>
      </c>
      <c r="BB19" s="91">
        <f t="shared" si="13"/>
        <v>0</v>
      </c>
      <c r="BC19" s="92"/>
      <c r="BD19" s="66">
        <v>1</v>
      </c>
      <c r="BE19" s="66" t="str">
        <f t="shared" si="14"/>
        <v/>
      </c>
    </row>
    <row r="20" spans="1:57" ht="33.75" customHeight="1" x14ac:dyDescent="0.25">
      <c r="A20" s="427">
        <v>1</v>
      </c>
      <c r="B20" s="427">
        <f t="shared" si="5"/>
        <v>0</v>
      </c>
      <c r="C20" s="434">
        <v>14</v>
      </c>
      <c r="D20" s="59"/>
      <c r="E20" s="172" t="str">
        <f>IF(B20=0,"",FLOOR(VLOOKUP(A20,'All Meals'!$A$12:$V$61,4),0.25))</f>
        <v/>
      </c>
      <c r="F20" s="246" t="str">
        <f t="shared" si="1"/>
        <v/>
      </c>
      <c r="G20" s="172" t="str">
        <f>IF(B20=0,"",FLOOR(VLOOKUP(A20,'All Meals'!$A$12:$V$61,5),0.25))</f>
        <v/>
      </c>
      <c r="H20" s="174" t="str">
        <f t="shared" si="2"/>
        <v/>
      </c>
      <c r="I20" s="247" t="str">
        <f>IF(B20=0,"",FLOOR(VLOOKUP(A20,'All Meals'!$A$12:$V$61,6),0.25))</f>
        <v/>
      </c>
      <c r="J20" s="247" t="str">
        <f>IF(B20=0,"",FLOOR(VLOOKUP(A20,'All Meals'!$A$12:$V$61,7),0.25))</f>
        <v/>
      </c>
      <c r="K20" s="95" t="str">
        <f>IF(B20=0, "",VLOOKUP(A20,'All Meals'!$A$12:$V$61,10))</f>
        <v/>
      </c>
      <c r="L20" s="96" t="str">
        <f t="shared" si="3"/>
        <v/>
      </c>
      <c r="M20" s="333" t="str">
        <f>IF(B20=0, "",VLOOKUP(A20,'All Meals'!$A$12:$V$61,13))</f>
        <v/>
      </c>
      <c r="N20" s="95" t="str">
        <f>IF(B20=0, "",VLOOKUP(A20,'All Meals'!$A$12:$V$61,16))</f>
        <v/>
      </c>
      <c r="O20" s="417" t="str">
        <f t="shared" si="4"/>
        <v/>
      </c>
      <c r="P20" s="418" t="str">
        <f>IF(B20=0, "",VLOOKUP(A20,'All Meals'!$A$12:$V$61,19))</f>
        <v/>
      </c>
      <c r="Q20" s="95" t="str">
        <f>IF(B20=0, "",VLOOKUP(A20,'All Meals'!$A$12:$V$61,20))</f>
        <v/>
      </c>
      <c r="R20" s="173" t="str">
        <f t="shared" si="0"/>
        <v/>
      </c>
      <c r="T20" s="689" t="s">
        <v>153</v>
      </c>
      <c r="U20" s="912"/>
      <c r="V20" s="913"/>
      <c r="Y20" s="916"/>
      <c r="Z20" s="917"/>
      <c r="AB20" s="94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50"/>
      <c r="AD20" s="950"/>
      <c r="AE20" s="950"/>
      <c r="AF20" s="950"/>
      <c r="AG20" s="950"/>
      <c r="AH20" s="950"/>
      <c r="AI20" s="950"/>
      <c r="AJ20" s="950"/>
      <c r="AK20" s="950"/>
      <c r="AL20" s="950"/>
      <c r="AM20" s="950"/>
      <c r="AN20" s="950"/>
      <c r="AO20" s="950"/>
      <c r="AP20" s="950"/>
      <c r="AQ20" s="950"/>
      <c r="AR20" s="950"/>
      <c r="AS20" s="950"/>
      <c r="AT20" s="950"/>
      <c r="AU20" s="950"/>
      <c r="AV20" s="950"/>
      <c r="AW20" s="950"/>
      <c r="AX20" s="950"/>
      <c r="AY20" s="950"/>
      <c r="AZ20" s="950"/>
      <c r="BA20" s="950"/>
      <c r="BB20" s="950"/>
      <c r="BC20" s="951"/>
    </row>
    <row r="21" spans="1:57" ht="33.75" customHeight="1" x14ac:dyDescent="0.25">
      <c r="A21" s="427">
        <v>1</v>
      </c>
      <c r="B21" s="427">
        <f t="shared" si="5"/>
        <v>0</v>
      </c>
      <c r="C21" s="434">
        <v>15</v>
      </c>
      <c r="D21" s="59"/>
      <c r="E21" s="172" t="str">
        <f>IF(B21=0,"",FLOOR(VLOOKUP(A21,'All Meals'!$A$12:$V$61,4),0.25))</f>
        <v/>
      </c>
      <c r="F21" s="246" t="str">
        <f t="shared" si="1"/>
        <v/>
      </c>
      <c r="G21" s="172" t="str">
        <f>IF(B21=0,"",FLOOR(VLOOKUP(A21,'All Meals'!$A$12:$V$61,5),0.25))</f>
        <v/>
      </c>
      <c r="H21" s="174" t="str">
        <f t="shared" si="2"/>
        <v/>
      </c>
      <c r="I21" s="247" t="str">
        <f>IF(B21=0,"",FLOOR(VLOOKUP(A21,'All Meals'!$A$12:$V$61,6),0.25))</f>
        <v/>
      </c>
      <c r="J21" s="247" t="str">
        <f>IF(B21=0,"",FLOOR(VLOOKUP(A21,'All Meals'!$A$12:$V$61,7),0.25))</f>
        <v/>
      </c>
      <c r="K21" s="95" t="str">
        <f>IF(B21=0, "",VLOOKUP(A21,'All Meals'!$A$12:$V$61,10))</f>
        <v/>
      </c>
      <c r="L21" s="96" t="str">
        <f t="shared" si="3"/>
        <v/>
      </c>
      <c r="M21" s="333" t="str">
        <f>IF(B21=0, "",VLOOKUP(A21,'All Meals'!$A$12:$V$61,13))</f>
        <v/>
      </c>
      <c r="N21" s="95" t="str">
        <f>IF(B21=0, "",VLOOKUP(A21,'All Meals'!$A$12:$V$61,16))</f>
        <v/>
      </c>
      <c r="O21" s="417" t="str">
        <f t="shared" si="4"/>
        <v/>
      </c>
      <c r="P21" s="418" t="str">
        <f>IF(B21=0, "",VLOOKUP(A21,'All Meals'!$A$12:$V$61,19))</f>
        <v/>
      </c>
      <c r="Q21" s="95" t="str">
        <f>IF(B21=0, "",VLOOKUP(A21,'All Meals'!$A$12:$V$61,20))</f>
        <v/>
      </c>
      <c r="R21" s="173" t="str">
        <f t="shared" si="0"/>
        <v/>
      </c>
      <c r="T21" s="690"/>
      <c r="U21" s="914"/>
      <c r="V21" s="915"/>
      <c r="Y21" s="918"/>
      <c r="Z21" s="919"/>
      <c r="AB21" s="759" t="s">
        <v>276</v>
      </c>
      <c r="AC21" s="760"/>
      <c r="AD21" s="760"/>
      <c r="AE21" s="760"/>
      <c r="AF21" s="238"/>
      <c r="AG21" s="238"/>
      <c r="AH21" s="761" t="s">
        <v>277</v>
      </c>
      <c r="AI21" s="761"/>
      <c r="AJ21" s="761"/>
      <c r="AK21" s="761"/>
      <c r="AL21" s="238"/>
      <c r="AM21" s="238"/>
      <c r="AN21" s="762" t="s">
        <v>278</v>
      </c>
      <c r="AO21" s="762"/>
      <c r="AP21" s="762"/>
      <c r="AQ21" s="762"/>
      <c r="AR21" s="238"/>
      <c r="AS21" s="238"/>
      <c r="AT21" s="763" t="s">
        <v>279</v>
      </c>
      <c r="AU21" s="763"/>
      <c r="AV21" s="763"/>
      <c r="AW21" s="763"/>
      <c r="AX21" s="238"/>
      <c r="AY21" s="238"/>
      <c r="AZ21" s="952" t="s">
        <v>280</v>
      </c>
      <c r="BA21" s="953"/>
      <c r="BB21" s="953"/>
      <c r="BC21" s="954"/>
    </row>
    <row r="22" spans="1:57" ht="33.75" customHeight="1" x14ac:dyDescent="0.25">
      <c r="A22" s="427">
        <v>1</v>
      </c>
      <c r="B22" s="427">
        <f t="shared" si="5"/>
        <v>0</v>
      </c>
      <c r="C22" s="434">
        <v>16</v>
      </c>
      <c r="D22" s="59"/>
      <c r="E22" s="172" t="str">
        <f>IF(B22=0,"",FLOOR(VLOOKUP(A22,'All Meals'!$A$12:$V$61,4),0.25))</f>
        <v/>
      </c>
      <c r="F22" s="246" t="str">
        <f t="shared" si="1"/>
        <v/>
      </c>
      <c r="G22" s="172" t="str">
        <f>IF(B22=0,"",FLOOR(VLOOKUP(A22,'All Meals'!$A$12:$V$61,5),0.25))</f>
        <v/>
      </c>
      <c r="H22" s="174" t="str">
        <f t="shared" si="2"/>
        <v/>
      </c>
      <c r="I22" s="247" t="str">
        <f>IF(B22=0,"",FLOOR(VLOOKUP(A22,'All Meals'!$A$12:$V$61,6),0.25))</f>
        <v/>
      </c>
      <c r="J22" s="247" t="str">
        <f>IF(B22=0,"",FLOOR(VLOOKUP(A22,'All Meals'!$A$12:$V$61,7),0.25))</f>
        <v/>
      </c>
      <c r="K22" s="95" t="str">
        <f>IF(B22=0, "",VLOOKUP(A22,'All Meals'!$A$12:$V$61,10))</f>
        <v/>
      </c>
      <c r="L22" s="96" t="str">
        <f t="shared" si="3"/>
        <v/>
      </c>
      <c r="M22" s="333" t="str">
        <f>IF(B22=0, "",VLOOKUP(A22,'All Meals'!$A$12:$V$61,13))</f>
        <v/>
      </c>
      <c r="N22" s="95" t="str">
        <f>IF(B22=0, "",VLOOKUP(A22,'All Meals'!$A$12:$V$61,16))</f>
        <v/>
      </c>
      <c r="O22" s="417" t="str">
        <f t="shared" si="4"/>
        <v/>
      </c>
      <c r="P22" s="418" t="str">
        <f>IF(B22=0, "",VLOOKUP(A22,'All Meals'!$A$12:$V$61,19))</f>
        <v/>
      </c>
      <c r="Q22" s="95" t="str">
        <f>IF(B22=0, "",VLOOKUP(A22,'All Meals'!$A$12:$V$61,20))</f>
        <v/>
      </c>
      <c r="R22" s="173" t="str">
        <f t="shared" si="0"/>
        <v/>
      </c>
      <c r="T22" s="687" t="s">
        <v>154</v>
      </c>
      <c r="U22" s="898"/>
      <c r="V22" s="899"/>
      <c r="W22" s="217"/>
      <c r="X22" s="217"/>
      <c r="Y22" s="902">
        <f>FLOOR(Y20,0.125)</f>
        <v>0</v>
      </c>
      <c r="Z22" s="903"/>
      <c r="AB22" s="937"/>
      <c r="AC22" s="938"/>
      <c r="AD22" s="938"/>
      <c r="AE22" s="938"/>
      <c r="AF22" s="331"/>
      <c r="AG22" s="331"/>
      <c r="AH22" s="896"/>
      <c r="AI22" s="896"/>
      <c r="AJ22" s="896"/>
      <c r="AK22" s="896"/>
      <c r="AL22" s="331"/>
      <c r="AM22" s="331"/>
      <c r="AN22" s="757"/>
      <c r="AO22" s="757"/>
      <c r="AP22" s="757"/>
      <c r="AQ22" s="757"/>
      <c r="AR22" s="331"/>
      <c r="AS22" s="331"/>
      <c r="AT22" s="758"/>
      <c r="AU22" s="758"/>
      <c r="AV22" s="758"/>
      <c r="AW22" s="758"/>
      <c r="AX22" s="331"/>
      <c r="AY22" s="331"/>
      <c r="AZ22" s="873"/>
      <c r="BA22" s="874"/>
      <c r="BB22" s="874"/>
      <c r="BC22" s="875"/>
    </row>
    <row r="23" spans="1:57" ht="33.75" customHeight="1" thickBot="1" x14ac:dyDescent="0.3">
      <c r="A23" s="427">
        <v>1</v>
      </c>
      <c r="B23" s="427">
        <f t="shared" si="5"/>
        <v>0</v>
      </c>
      <c r="C23" s="434">
        <v>17</v>
      </c>
      <c r="D23" s="59"/>
      <c r="E23" s="172" t="str">
        <f>IF(B23=0,"",FLOOR(VLOOKUP(A23,'All Meals'!$A$12:$V$61,4),0.25))</f>
        <v/>
      </c>
      <c r="F23" s="246" t="str">
        <f t="shared" si="1"/>
        <v/>
      </c>
      <c r="G23" s="172" t="str">
        <f>IF(B23=0,"",FLOOR(VLOOKUP(A23,'All Meals'!$A$12:$V$61,5),0.25))</f>
        <v/>
      </c>
      <c r="H23" s="174" t="str">
        <f t="shared" si="2"/>
        <v/>
      </c>
      <c r="I23" s="247" t="str">
        <f>IF(B23=0,"",FLOOR(VLOOKUP(A23,'All Meals'!$A$12:$V$61,6),0.25))</f>
        <v/>
      </c>
      <c r="J23" s="247" t="str">
        <f>IF(B23=0,"",FLOOR(VLOOKUP(A23,'All Meals'!$A$12:$V$61,7),0.25))</f>
        <v/>
      </c>
      <c r="K23" s="95" t="str">
        <f>IF(B23=0, "",VLOOKUP(A23,'All Meals'!$A$12:$V$61,10))</f>
        <v/>
      </c>
      <c r="L23" s="96" t="str">
        <f t="shared" si="3"/>
        <v/>
      </c>
      <c r="M23" s="333" t="str">
        <f>IF(B23=0, "",VLOOKUP(A23,'All Meals'!$A$12:$V$61,13))</f>
        <v/>
      </c>
      <c r="N23" s="95" t="str">
        <f>IF(B23=0, "",VLOOKUP(A23,'All Meals'!$A$12:$V$61,16))</f>
        <v/>
      </c>
      <c r="O23" s="417" t="str">
        <f t="shared" si="4"/>
        <v/>
      </c>
      <c r="P23" s="418" t="str">
        <f>IF(B23=0, "",VLOOKUP(A23,'All Meals'!$A$12:$V$61,19))</f>
        <v/>
      </c>
      <c r="Q23" s="95" t="str">
        <f>IF(B23=0, "",VLOOKUP(A23,'All Meals'!$A$12:$V$61,20))</f>
        <v/>
      </c>
      <c r="R23" s="173" t="str">
        <f t="shared" si="0"/>
        <v/>
      </c>
      <c r="T23" s="688"/>
      <c r="U23" s="900"/>
      <c r="V23" s="901"/>
      <c r="W23" s="218"/>
      <c r="X23" s="218"/>
      <c r="Y23" s="904"/>
      <c r="Z23" s="905"/>
      <c r="AB23" s="937"/>
      <c r="AC23" s="938"/>
      <c r="AD23" s="938"/>
      <c r="AE23" s="938"/>
      <c r="AF23" s="331"/>
      <c r="AG23" s="331"/>
      <c r="AH23" s="896"/>
      <c r="AI23" s="896"/>
      <c r="AJ23" s="896"/>
      <c r="AK23" s="896"/>
      <c r="AL23" s="331"/>
      <c r="AM23" s="331"/>
      <c r="AN23" s="757"/>
      <c r="AO23" s="757"/>
      <c r="AP23" s="757"/>
      <c r="AQ23" s="757"/>
      <c r="AR23" s="331"/>
      <c r="AS23" s="331"/>
      <c r="AT23" s="758"/>
      <c r="AU23" s="758"/>
      <c r="AV23" s="758"/>
      <c r="AW23" s="758"/>
      <c r="AX23" s="331"/>
      <c r="AY23" s="331"/>
      <c r="AZ23" s="873"/>
      <c r="BA23" s="874"/>
      <c r="BB23" s="874"/>
      <c r="BC23" s="875"/>
    </row>
    <row r="24" spans="1:57" ht="33.75" customHeight="1" x14ac:dyDescent="0.25">
      <c r="A24" s="427">
        <v>1</v>
      </c>
      <c r="B24" s="427">
        <f t="shared" si="5"/>
        <v>0</v>
      </c>
      <c r="C24" s="434">
        <v>18</v>
      </c>
      <c r="D24" s="59"/>
      <c r="E24" s="172" t="str">
        <f>IF(B24=0,"",FLOOR(VLOOKUP(A24,'All Meals'!$A$12:$V$61,4),0.25))</f>
        <v/>
      </c>
      <c r="F24" s="246" t="str">
        <f t="shared" si="1"/>
        <v/>
      </c>
      <c r="G24" s="172" t="str">
        <f>IF(B24=0,"",FLOOR(VLOOKUP(A24,'All Meals'!$A$12:$V$61,5),0.25))</f>
        <v/>
      </c>
      <c r="H24" s="174" t="str">
        <f t="shared" si="2"/>
        <v/>
      </c>
      <c r="I24" s="247" t="str">
        <f>IF(B24=0,"",FLOOR(VLOOKUP(A24,'All Meals'!$A$12:$V$61,6),0.25))</f>
        <v/>
      </c>
      <c r="J24" s="247" t="str">
        <f>IF(B24=0,"",FLOOR(VLOOKUP(A24,'All Meals'!$A$12:$V$61,7),0.25))</f>
        <v/>
      </c>
      <c r="K24" s="95" t="str">
        <f>IF(B24=0, "",VLOOKUP(A24,'All Meals'!$A$12:$V$61,10))</f>
        <v/>
      </c>
      <c r="L24" s="96" t="str">
        <f t="shared" si="3"/>
        <v/>
      </c>
      <c r="M24" s="333" t="str">
        <f>IF(B24=0, "",VLOOKUP(A24,'All Meals'!$A$12:$V$61,13))</f>
        <v/>
      </c>
      <c r="N24" s="95" t="str">
        <f>IF(B24=0, "",VLOOKUP(A24,'All Meals'!$A$12:$V$61,16))</f>
        <v/>
      </c>
      <c r="O24" s="417" t="str">
        <f t="shared" si="4"/>
        <v/>
      </c>
      <c r="P24" s="418" t="str">
        <f>IF(B24=0, "",VLOOKUP(A24,'All Meals'!$A$12:$V$61,19))</f>
        <v/>
      </c>
      <c r="Q24" s="95" t="str">
        <f>IF(B24=0, "",VLOOKUP(A24,'All Meals'!$A$12:$V$61,20))</f>
        <v/>
      </c>
      <c r="R24" s="173" t="str">
        <f t="shared" si="0"/>
        <v/>
      </c>
      <c r="AB24" s="754"/>
      <c r="AC24" s="755"/>
      <c r="AD24" s="755"/>
      <c r="AE24" s="755"/>
      <c r="AF24" s="331"/>
      <c r="AG24" s="331"/>
      <c r="AH24" s="896"/>
      <c r="AI24" s="896"/>
      <c r="AJ24" s="896"/>
      <c r="AK24" s="896"/>
      <c r="AL24" s="331"/>
      <c r="AM24" s="331"/>
      <c r="AN24" s="757"/>
      <c r="AO24" s="757"/>
      <c r="AP24" s="757"/>
      <c r="AQ24" s="757"/>
      <c r="AR24" s="331"/>
      <c r="AS24" s="331"/>
      <c r="AT24" s="758"/>
      <c r="AU24" s="758"/>
      <c r="AV24" s="758"/>
      <c r="AW24" s="758"/>
      <c r="AX24" s="331"/>
      <c r="AY24" s="331"/>
      <c r="AZ24" s="873"/>
      <c r="BA24" s="874"/>
      <c r="BB24" s="874"/>
      <c r="BC24" s="875"/>
    </row>
    <row r="25" spans="1:57" ht="33.75" customHeight="1" x14ac:dyDescent="0.25">
      <c r="A25" s="427">
        <v>1</v>
      </c>
      <c r="B25" s="427">
        <f t="shared" si="5"/>
        <v>0</v>
      </c>
      <c r="C25" s="434">
        <v>19</v>
      </c>
      <c r="D25" s="59"/>
      <c r="E25" s="172" t="str">
        <f>IF(B25=0,"",FLOOR(VLOOKUP(A25,'All Meals'!$A$12:$V$61,4),0.25))</f>
        <v/>
      </c>
      <c r="F25" s="246" t="str">
        <f t="shared" si="1"/>
        <v/>
      </c>
      <c r="G25" s="172" t="str">
        <f>IF(B25=0,"",FLOOR(VLOOKUP(A25,'All Meals'!$A$12:$V$61,5),0.25))</f>
        <v/>
      </c>
      <c r="H25" s="174" t="str">
        <f t="shared" si="2"/>
        <v/>
      </c>
      <c r="I25" s="247" t="str">
        <f>IF(B25=0,"",FLOOR(VLOOKUP(A25,'All Meals'!$A$12:$V$61,6),0.25))</f>
        <v/>
      </c>
      <c r="J25" s="247" t="str">
        <f>IF(B25=0,"",FLOOR(VLOOKUP(A25,'All Meals'!$A$12:$V$61,7),0.25))</f>
        <v/>
      </c>
      <c r="K25" s="95" t="str">
        <f>IF(B25=0, "",VLOOKUP(A25,'All Meals'!$A$12:$V$61,10))</f>
        <v/>
      </c>
      <c r="L25" s="96" t="str">
        <f t="shared" si="3"/>
        <v/>
      </c>
      <c r="M25" s="333" t="str">
        <f>IF(B25=0, "",VLOOKUP(A25,'All Meals'!$A$12:$V$61,13))</f>
        <v/>
      </c>
      <c r="N25" s="95" t="str">
        <f>IF(B25=0, "",VLOOKUP(A25,'All Meals'!$A$12:$V$61,16))</f>
        <v/>
      </c>
      <c r="O25" s="417" t="str">
        <f t="shared" si="4"/>
        <v/>
      </c>
      <c r="P25" s="418" t="str">
        <f>IF(B25=0, "",VLOOKUP(A25,'All Meals'!$A$12:$V$61,19))</f>
        <v/>
      </c>
      <c r="Q25" s="95" t="str">
        <f>IF(B25=0, "",VLOOKUP(A25,'All Meals'!$A$12:$V$61,20))</f>
        <v/>
      </c>
      <c r="R25" s="173" t="str">
        <f t="shared" si="0"/>
        <v/>
      </c>
      <c r="AB25" s="754"/>
      <c r="AC25" s="755"/>
      <c r="AD25" s="755"/>
      <c r="AE25" s="755"/>
      <c r="AF25" s="331"/>
      <c r="AG25" s="331"/>
      <c r="AH25" s="896"/>
      <c r="AI25" s="896"/>
      <c r="AJ25" s="896"/>
      <c r="AK25" s="896"/>
      <c r="AL25" s="331"/>
      <c r="AM25" s="331"/>
      <c r="AN25" s="757"/>
      <c r="AO25" s="757"/>
      <c r="AP25" s="757"/>
      <c r="AQ25" s="757"/>
      <c r="AR25" s="331"/>
      <c r="AS25" s="331"/>
      <c r="AT25" s="758"/>
      <c r="AU25" s="758"/>
      <c r="AV25" s="758"/>
      <c r="AW25" s="758"/>
      <c r="AX25" s="331"/>
      <c r="AY25" s="331"/>
      <c r="AZ25" s="873"/>
      <c r="BA25" s="874"/>
      <c r="BB25" s="874"/>
      <c r="BC25" s="875"/>
    </row>
    <row r="26" spans="1:57" ht="33.75" customHeight="1" thickBot="1" x14ac:dyDescent="0.3">
      <c r="A26" s="427">
        <v>1</v>
      </c>
      <c r="B26" s="427">
        <f t="shared" si="5"/>
        <v>0</v>
      </c>
      <c r="C26" s="435">
        <v>20</v>
      </c>
      <c r="D26" s="60"/>
      <c r="E26" s="428" t="str">
        <f>IF(B26=0,"",FLOOR(VLOOKUP(A26,'All Meals'!$A$12:$V$61,4),0.25))</f>
        <v/>
      </c>
      <c r="F26" s="175" t="str">
        <f t="shared" si="1"/>
        <v/>
      </c>
      <c r="G26" s="428" t="str">
        <f>IF(B26=0,"",FLOOR(VLOOKUP(A26,'All Meals'!$A$12:$V$61,5),0.25))</f>
        <v/>
      </c>
      <c r="H26" s="245" t="str">
        <f t="shared" si="2"/>
        <v/>
      </c>
      <c r="I26" s="429" t="str">
        <f>IF(B26=0,"",FLOOR(VLOOKUP(A26,'All Meals'!$A$12:$V$61,6),0.25))</f>
        <v/>
      </c>
      <c r="J26" s="429" t="str">
        <f>IF(B26=0,"",FLOOR(VLOOKUP(A26,'All Meals'!$A$12:$V$61,7),0.25))</f>
        <v/>
      </c>
      <c r="K26" s="430" t="str">
        <f>IF(B26=0, "",VLOOKUP(A26,'All Meals'!$A$12:$V$61,10))</f>
        <v/>
      </c>
      <c r="L26" s="98" t="str">
        <f t="shared" si="3"/>
        <v/>
      </c>
      <c r="M26" s="431" t="str">
        <f>IF(B26=0, "",VLOOKUP(A26,'All Meals'!$A$12:$V$61,13))</f>
        <v/>
      </c>
      <c r="N26" s="430" t="str">
        <f>IF(B26=0, "",VLOOKUP(A26,'All Meals'!$A$12:$V$61,16))</f>
        <v/>
      </c>
      <c r="O26" s="631" t="str">
        <f t="shared" si="4"/>
        <v/>
      </c>
      <c r="P26" s="432" t="str">
        <f>IF(B26=0, "",VLOOKUP(A26,'All Meals'!$A$12:$V$61,19))</f>
        <v/>
      </c>
      <c r="Q26" s="430" t="str">
        <f>IF(B26=0, "",VLOOKUP(A26,'All Meals'!$A$12:$V$61,20))</f>
        <v/>
      </c>
      <c r="R26" s="175" t="str">
        <f t="shared" si="0"/>
        <v/>
      </c>
      <c r="AB26" s="747"/>
      <c r="AC26" s="748"/>
      <c r="AD26" s="748"/>
      <c r="AE26" s="748"/>
      <c r="AF26" s="332"/>
      <c r="AG26" s="332"/>
      <c r="AH26" s="897"/>
      <c r="AI26" s="897"/>
      <c r="AJ26" s="897"/>
      <c r="AK26" s="897"/>
      <c r="AL26" s="332"/>
      <c r="AM26" s="332"/>
      <c r="AN26" s="750"/>
      <c r="AO26" s="750"/>
      <c r="AP26" s="750"/>
      <c r="AQ26" s="750"/>
      <c r="AR26" s="332"/>
      <c r="AS26" s="332"/>
      <c r="AT26" s="751"/>
      <c r="AU26" s="751"/>
      <c r="AV26" s="751"/>
      <c r="AW26" s="751"/>
      <c r="AX26" s="332"/>
      <c r="AY26" s="332"/>
      <c r="AZ26" s="946"/>
      <c r="BA26" s="947"/>
      <c r="BB26" s="947"/>
      <c r="BC26" s="948"/>
    </row>
    <row r="27" spans="1:57" ht="33.75" customHeight="1" x14ac:dyDescent="0.25">
      <c r="AB27" s="154"/>
    </row>
    <row r="28" spans="1:57" ht="33.75" customHeight="1" x14ac:dyDescent="0.25">
      <c r="AB28" s="154"/>
      <c r="AE28" s="155"/>
    </row>
    <row r="29" spans="1:57" ht="33.75" customHeight="1" x14ac:dyDescent="0.25"/>
    <row r="30" spans="1:57" ht="33.75" customHeight="1" x14ac:dyDescent="0.25"/>
  </sheetData>
  <sheetProtection algorithmName="SHA-512" hashValue="OKvcnBErR3UQBL2TR0qNvhyIxVX6ssh0mkcHa1mWnfG4gOAmtKWTJxOsTqrBj0GV+KbjGjpnaEhw/ohUd4W1Iw==" saltValue="vGIypxDisGWQ2ol2LRLPzg=="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L7:L26 O7:O26 F7:J26 Z9">
    <cfRule type="containsText" dxfId="48" priority="9" stopIfTrue="1" operator="containsText" text="Yes">
      <formula>NOT(ISERROR(SEARCH("Yes",F5)))</formula>
    </cfRule>
    <cfRule type="containsText" dxfId="47" priority="10" stopIfTrue="1" operator="containsText" text="No">
      <formula>NOT(ISERROR(SEARCH("No",F5)))</formula>
    </cfRule>
  </conditionalFormatting>
  <conditionalFormatting sqref="AB9:AE9 AH9:AK9">
    <cfRule type="containsText" dxfId="46" priority="8" stopIfTrue="1" operator="containsText" text="Remember">
      <formula>NOT(ISERROR(SEARCH("Remember",AB9)))</formula>
    </cfRule>
  </conditionalFormatting>
  <conditionalFormatting sqref="AB20">
    <cfRule type="containsText" dxfId="45" priority="7" stopIfTrue="1" operator="containsText" text="You">
      <formula>NOT(ISERROR(SEARCH("You",AB20)))</formula>
    </cfRule>
  </conditionalFormatting>
  <conditionalFormatting sqref="AN9:AQ9">
    <cfRule type="containsText" dxfId="44" priority="2" stopIfTrue="1" operator="containsText" text="if">
      <formula>NOT(ISERROR(SEARCH("if",AN9)))</formula>
    </cfRule>
  </conditionalFormatting>
  <conditionalFormatting sqref="AB20">
    <cfRule type="containsText" dxfId="43"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B69CC0A0-F65E-4C22-9720-24E6B38E9932}">
  <ds:schemaRefs>
    <ds:schemaRef ds:uri="http://schemas.microsoft.com/sharepoint/v3/contenttype/forms"/>
  </ds:schemaRefs>
</ds:datastoreItem>
</file>

<file path=customXml/itemProps2.xml><?xml version="1.0" encoding="utf-8"?>
<ds:datastoreItem xmlns:ds="http://schemas.openxmlformats.org/officeDocument/2006/customXml" ds:itemID="{0E694E8F-3FA9-48B4-8176-56D7C8AC8C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DC7A2C-BF77-4D25-B14F-2E6F9C770761}">
  <ds:schemaRefs>
    <ds:schemaRef ds:uri="http://schemas.microsoft.com/office/2006/metadata/longProperties"/>
  </ds:schemaRefs>
</ds:datastoreItem>
</file>

<file path=customXml/itemProps4.xml><?xml version="1.0" encoding="utf-8"?>
<ds:datastoreItem xmlns:ds="http://schemas.openxmlformats.org/officeDocument/2006/customXml" ds:itemID="{AA846F82-C750-4C30-B2D2-5602CF33B4D7}">
  <ds:schemaRefs>
    <ds:schemaRef ds:uri="http://schemas.microsoft.com/office/2006/documentManagement/types"/>
    <ds:schemaRef ds:uri="http://www.w3.org/XML/1998/namespace"/>
    <ds:schemaRef ds:uri="947b21cd-4129-4b0f-8f05-4520d1faf544"/>
    <ds:schemaRef ds:uri="http://purl.org/dc/dcmitype/"/>
    <ds:schemaRef ds:uri="http://schemas.microsoft.com/office/2006/metadata/properties"/>
    <ds:schemaRef ds:uri="http://purl.org/dc/elements/1.1/"/>
    <ds:schemaRef ds:uri="73fb875a-8af9-4255-b008-0995492d31cd"/>
    <ds:schemaRef ds:uri="http://schemas.microsoft.com/office/infopath/2007/PartnerControls"/>
    <ds:schemaRef ds:uri="http://schemas.openxmlformats.org/package/2006/metadata/core-properties"/>
    <ds:schemaRef ds:uri="8234a2bc-a965-4db7-a609-b7f31165cdf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13</vt:i4>
      </vt:variant>
    </vt:vector>
  </HeadingPairs>
  <TitlesOfParts>
    <vt:vector size="29" baseType="lpstr">
      <vt:lpstr>dropdowns</vt:lpstr>
      <vt:lpstr>Menu Worksheet Instructions</vt:lpstr>
      <vt:lpstr>SFA Notes</vt:lpstr>
      <vt:lpstr>All Meals</vt:lpstr>
      <vt:lpstr>Vegetable Subgroups</vt:lpstr>
      <vt:lpstr>Optional VegBar</vt:lpstr>
      <vt:lpstr>Monday</vt:lpstr>
      <vt:lpstr>Tuesday</vt:lpstr>
      <vt:lpstr>Wednesday</vt:lpstr>
      <vt:lpstr>Thursday</vt:lpstr>
      <vt:lpstr>Friday</vt:lpstr>
      <vt:lpstr>Weekly Report</vt:lpstr>
      <vt:lpstr>Weekly Menu</vt:lpstr>
      <vt:lpstr>Monday (2)</vt:lpstr>
      <vt:lpstr>Nutrient Instructions</vt:lpstr>
      <vt:lpstr>Simplified Nutrient Assessment</vt:lpstr>
      <vt:lpstr>BEANS</vt:lpstr>
      <vt:lpstr>Cups</vt:lpstr>
      <vt:lpstr>cups1</vt:lpstr>
      <vt:lpstr>grains</vt:lpstr>
      <vt:lpstr>GREEN</vt:lpstr>
      <vt:lpstr>math</vt:lpstr>
      <vt:lpstr>meals</vt:lpstr>
      <vt:lpstr>Milk</vt:lpstr>
      <vt:lpstr>OTHER</vt:lpstr>
      <vt:lpstr>'Nutrient Instructions'!Print_Area</vt:lpstr>
      <vt:lpstr>RED</vt:lpstr>
      <vt:lpstr>SIZES</vt:lpstr>
      <vt:lpstr>STARCHY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Soberanis, Maribel - FNS</cp:lastModifiedBy>
  <cp:revision/>
  <dcterms:created xsi:type="dcterms:W3CDTF">2012-03-21T19:15:44Z</dcterms:created>
  <dcterms:modified xsi:type="dcterms:W3CDTF">2023-06-29T21:12:02Z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TAJ556MMHHRD-1196466982-1742</vt:lpwstr>
  </property>
  <property fmtid="{D5CDD505-2E9C-101B-9397-08002B2CF9AE}" pid="4" name="_dlc_DocIdItemGuid">
    <vt:lpwstr>e44b8649-be7b-4b26-84c7-2ed8fc4abdb8</vt:lpwstr>
  </property>
  <property fmtid="{D5CDD505-2E9C-101B-9397-08002B2CF9AE}" pid="5" name="_dlc_DocIdUrl">
    <vt:lpwstr>https://fncspro.usda.net/collaboration/pmos/_layouts/15/DocIdRedir.aspx?ID=TAJ556MMHHRD-1196466982-1742, TAJ556MMHHRD-1196466982-1742</vt:lpwstr>
  </property>
  <property fmtid="{D5CDD505-2E9C-101B-9397-08002B2CF9AE}" pid="6" name="MediaServiceImageTags">
    <vt:lpwstr/>
  </property>
</Properties>
</file>