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3 Day/"/>
    </mc:Choice>
  </mc:AlternateContent>
  <xr:revisionPtr revIDLastSave="1116" documentId="13_ncr:40009_{45EE32E2-79A6-4DB3-930C-9FA3910DAB3D}" xr6:coauthVersionLast="47" xr6:coauthVersionMax="47" xr10:uidLastSave="{B3696142-D9DC-4CC0-8E7B-407A831AE47D}"/>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Weekly Report" sheetId="43" r:id="rId8"/>
    <sheet name="Nutrient Instructions" sheetId="54" r:id="rId9"/>
    <sheet name="Simplified Nutrient Assessment" sheetId="51" r:id="rId10"/>
  </sheets>
  <externalReferences>
    <externalReference r:id="rId11"/>
    <externalReference r:id="rId12"/>
    <externalReference r:id="rId13"/>
    <externalReference r:id="rId14"/>
    <externalReference r:id="rId15"/>
    <externalReference r:id="rId16"/>
    <externalReference r:id="rId17"/>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8">'[2]Vegetable Subgroups'!$C$4:$C$50</definedName>
    <definedName name="BEANS" localSheetId="2">'[3]Vegetable Subgroups'!$C$4:$C$50</definedName>
    <definedName name="BEANS" localSheetId="9">'[4]Vegetable Subgroups'!$C$4:$C$50</definedName>
    <definedName name="BEANS" localSheetId="7">#REF!</definedName>
    <definedName name="BEANS">#REF!</definedName>
    <definedName name="Cups" localSheetId="1">[5]dropdowns!$A$1:$A$17</definedName>
    <definedName name="Cups" localSheetId="8">[2]dropdowns!$A$1:$A$17</definedName>
    <definedName name="Cups" localSheetId="2">[3]Sheet2!$A$1:$A$17</definedName>
    <definedName name="Cups" localSheetId="9">[4]dropdowns!$A$1:$A$17</definedName>
    <definedName name="Cups" localSheetId="7">[6]dropdowns!$A$1:$A$17</definedName>
    <definedName name="Cups">dropdowns!$A$1:$A$17</definedName>
    <definedName name="cups1" localSheetId="1">[7]dropdowns!$D$1:$D$25</definedName>
    <definedName name="cups1" localSheetId="8">[2]dropdowns!$D$1:$D$25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8">'[2]Vegetable Subgroups'!$A$4:$A$50</definedName>
    <definedName name="GREEN" localSheetId="2">'[3]Vegetable Subgroups'!$A$4:$A$50</definedName>
    <definedName name="GREEN" localSheetId="9">'[4]Vegetable Subgroups'!$A$4:$A$50</definedName>
    <definedName name="GREEN" localSheetId="7">#REF!</definedName>
    <definedName name="GREEN">#REF!</definedName>
    <definedName name="l" localSheetId="1">#REF!</definedName>
    <definedName name="l" localSheetId="8">#REF!</definedName>
    <definedName name="l" localSheetId="7">#REF!</definedName>
    <definedName name="l">#REF!</definedName>
    <definedName name="meals" localSheetId="1">'[5]All Meals'!$C$12:$C$61</definedName>
    <definedName name="meals" localSheetId="8">'[2]All Meals'!$C$12:$C$61</definedName>
    <definedName name="meals" localSheetId="2">'[3]All Meals'!$B$11:$B$60</definedName>
    <definedName name="meals" localSheetId="9">'[4]All Meals'!$C$12:$C$61</definedName>
    <definedName name="meals" localSheetId="7">'[6]All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8">'[2]Vegetable Subgroups'!$E$4:$E$50</definedName>
    <definedName name="OTHER" localSheetId="2">'[3]Vegetable Subgroups'!$E$4:$E$50</definedName>
    <definedName name="OTHER" localSheetId="9">'[4]Vegetable Subgroups'!$E$4:$E$50</definedName>
    <definedName name="OTHER" localSheetId="7">#REF!</definedName>
    <definedName name="OTHER">#REF!</definedName>
    <definedName name="_xlnm.Print_Area" localSheetId="1">'Breakfast Worksheet Instruction'!$A$1:$A$102</definedName>
    <definedName name="_xlnm.Print_Area" localSheetId="8">'Nutrient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8">'[2]Vegetable Subgroups'!$B$4:$B$50</definedName>
    <definedName name="RED" localSheetId="2">'[3]Vegetable Subgroups'!$B$4:$B$50</definedName>
    <definedName name="RED" localSheetId="9">'[4]Vegetable Subgroups'!$B$4:$B$50</definedName>
    <definedName name="RED" localSheetId="7">#REF!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8">'[2]Vegetable Subgroups'!$D$4:$D$50</definedName>
    <definedName name="STARCHY" localSheetId="2">'[3]Vegetable Subgroups'!$D$4:$D$50</definedName>
    <definedName name="STARCHY" localSheetId="9">'[4]Vegetable Subgroups'!$D$4:$D$50</definedName>
    <definedName name="STARCHY" localSheetId="7">#REF!</definedName>
    <definedName name="STARCHY">#REF!</definedName>
    <definedName name="su" localSheetId="1">#REF!</definedName>
    <definedName name="su" localSheetId="6">#REF!</definedName>
    <definedName name="su" localSheetId="8">#REF!</definedName>
    <definedName name="su" localSheetId="7">#REF!</definedName>
    <definedName name="su">#REF!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E22" i="51" l="1"/>
  <c r="F22" i="51"/>
  <c r="W5" i="37"/>
  <c r="D15" i="43" s="1"/>
  <c r="W5" i="34"/>
  <c r="C15" i="43" s="1"/>
  <c r="W5" i="3"/>
  <c r="B15" i="43" s="1"/>
  <c r="G16" i="51"/>
  <c r="M17" i="51" s="1"/>
  <c r="D38" i="51"/>
  <c r="E38" i="51"/>
  <c r="M37" i="51" s="1"/>
  <c r="M40" i="51" s="1"/>
  <c r="F38" i="51"/>
  <c r="M33" i="51" s="1"/>
  <c r="M34" i="51" s="1"/>
  <c r="AU9" i="51"/>
  <c r="AU10" i="51"/>
  <c r="AU11" i="51"/>
  <c r="AU12" i="51"/>
  <c r="AU8" i="51"/>
  <c r="AM9"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F31" i="51"/>
  <c r="M25" i="51"/>
  <c r="M26" i="51" s="1"/>
  <c r="E31" i="51"/>
  <c r="M28" i="51"/>
  <c r="M30" i="51" s="1"/>
  <c r="F14" i="51"/>
  <c r="M8" i="51" s="1"/>
  <c r="M9" i="51" s="1"/>
  <c r="E14" i="51"/>
  <c r="M7" i="51" s="1"/>
  <c r="M11" i="51" s="1"/>
  <c r="M13" i="51" s="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4"/>
  <c r="F28" i="34"/>
  <c r="B7" i="34"/>
  <c r="B7" i="37"/>
  <c r="H7" i="37" s="1"/>
  <c r="B7" i="3"/>
  <c r="B26" i="3"/>
  <c r="I26" i="3" s="1"/>
  <c r="B25" i="3"/>
  <c r="O25" i="3" s="1"/>
  <c r="B24" i="3"/>
  <c r="L24" i="3" s="1"/>
  <c r="B23" i="3"/>
  <c r="N23" i="3" s="1"/>
  <c r="V22" i="3"/>
  <c r="B22" i="3"/>
  <c r="J22" i="3" s="1"/>
  <c r="B21" i="3"/>
  <c r="J21" i="3" s="1"/>
  <c r="B20" i="3"/>
  <c r="L20" i="3" s="1"/>
  <c r="B19" i="3"/>
  <c r="I19" i="3" s="1"/>
  <c r="B18" i="3"/>
  <c r="E18" i="3" s="1"/>
  <c r="U17" i="3"/>
  <c r="V18" i="3"/>
  <c r="B17" i="3"/>
  <c r="E17" i="3" s="1"/>
  <c r="U16" i="3"/>
  <c r="B16" i="3"/>
  <c r="N16" i="3" s="1"/>
  <c r="U15" i="3"/>
  <c r="B15" i="3"/>
  <c r="F15" i="3" s="1"/>
  <c r="U14" i="3"/>
  <c r="B14" i="3"/>
  <c r="H14" i="3" s="1"/>
  <c r="U13" i="3"/>
  <c r="B13" i="3"/>
  <c r="G13" i="3" s="1"/>
  <c r="B12" i="3"/>
  <c r="L12" i="3" s="1"/>
  <c r="B11" i="3"/>
  <c r="N11" i="3" s="1"/>
  <c r="B10" i="3"/>
  <c r="H10" i="3" s="1"/>
  <c r="W9" i="3"/>
  <c r="B16" i="43"/>
  <c r="B9" i="3"/>
  <c r="J9" i="3" s="1"/>
  <c r="B8" i="3"/>
  <c r="E8" i="3" s="1"/>
  <c r="B26" i="34"/>
  <c r="O26" i="34" s="1"/>
  <c r="B25" i="34"/>
  <c r="M25" i="34" s="1"/>
  <c r="B24" i="34"/>
  <c r="H24" i="34" s="1"/>
  <c r="B23" i="34"/>
  <c r="K23" i="34" s="1"/>
  <c r="V22" i="34"/>
  <c r="B22" i="34"/>
  <c r="J22" i="34" s="1"/>
  <c r="B21" i="34"/>
  <c r="I21" i="34" s="1"/>
  <c r="B20" i="34"/>
  <c r="E20" i="34" s="1"/>
  <c r="B19" i="34"/>
  <c r="K19" i="34" s="1"/>
  <c r="B18" i="34"/>
  <c r="O18" i="34" s="1"/>
  <c r="U17" i="34"/>
  <c r="B17" i="34"/>
  <c r="K17" i="34" s="1"/>
  <c r="U16" i="34"/>
  <c r="B16" i="34"/>
  <c r="I16" i="34" s="1"/>
  <c r="U15" i="34"/>
  <c r="B15" i="34"/>
  <c r="K15" i="34" s="1"/>
  <c r="U14" i="34"/>
  <c r="B14" i="34"/>
  <c r="N14" i="34" s="1"/>
  <c r="U13" i="34"/>
  <c r="V18" i="34"/>
  <c r="B13" i="34"/>
  <c r="M13" i="34" s="1"/>
  <c r="B12" i="34"/>
  <c r="G12" i="34" s="1"/>
  <c r="B11" i="34"/>
  <c r="E11" i="34" s="1"/>
  <c r="B10" i="34"/>
  <c r="N10" i="34" s="1"/>
  <c r="W9" i="34"/>
  <c r="C16" i="43" s="1"/>
  <c r="B9" i="34"/>
  <c r="F9" i="34" s="1"/>
  <c r="B8" i="34"/>
  <c r="F8" i="34" s="1"/>
  <c r="B26" i="37"/>
  <c r="M26" i="37" s="1"/>
  <c r="B25" i="37"/>
  <c r="K25" i="37" s="1"/>
  <c r="B24" i="37"/>
  <c r="M24" i="37" s="1"/>
  <c r="B23" i="37"/>
  <c r="K23" i="37" s="1"/>
  <c r="V22" i="37"/>
  <c r="B22" i="37"/>
  <c r="K22" i="37" s="1"/>
  <c r="B21" i="37"/>
  <c r="F21" i="37" s="1"/>
  <c r="B20" i="37"/>
  <c r="E20" i="37" s="1"/>
  <c r="B19" i="37"/>
  <c r="I19" i="37" s="1"/>
  <c r="B18" i="37"/>
  <c r="I18" i="37" s="1"/>
  <c r="U17" i="37"/>
  <c r="B17" i="37"/>
  <c r="O17" i="37" s="1"/>
  <c r="U16" i="37"/>
  <c r="B16" i="37"/>
  <c r="O16" i="37" s="1"/>
  <c r="U15" i="37"/>
  <c r="V18" i="37"/>
  <c r="B15" i="37"/>
  <c r="I15" i="37" s="1"/>
  <c r="U14" i="37"/>
  <c r="B14" i="37"/>
  <c r="I14" i="37" s="1"/>
  <c r="U13" i="37"/>
  <c r="B13" i="37"/>
  <c r="I13" i="37" s="1"/>
  <c r="B12" i="37"/>
  <c r="L12" i="37" s="1"/>
  <c r="B11" i="37"/>
  <c r="H11" i="37" s="1"/>
  <c r="B10" i="37"/>
  <c r="I10" i="37" s="1"/>
  <c r="W9" i="37"/>
  <c r="D16" i="43"/>
  <c r="B9" i="37"/>
  <c r="I9" i="37" s="1"/>
  <c r="B8" i="37"/>
  <c r="F8" i="37" s="1"/>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Q71" i="51" s="1"/>
  <c r="Q73" i="51" s="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s="1"/>
  <c r="L30" i="51" s="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J14" i="51" s="1"/>
  <c r="L7" i="51" s="1"/>
  <c r="L11" i="51" s="1"/>
  <c r="L13" i="51" s="1"/>
  <c r="D14" i="51"/>
  <c r="AE13" i="51"/>
  <c r="AD13" i="51"/>
  <c r="V13" i="51"/>
  <c r="U13" i="51"/>
  <c r="AE12" i="51"/>
  <c r="AD12" i="51"/>
  <c r="V12" i="51"/>
  <c r="U12" i="51"/>
  <c r="AE11" i="51"/>
  <c r="AD11" i="51"/>
  <c r="V11" i="51"/>
  <c r="U11" i="51"/>
  <c r="AE10" i="51"/>
  <c r="AD10" i="51"/>
  <c r="V10" i="51"/>
  <c r="U10" i="51"/>
  <c r="AE9" i="51"/>
  <c r="AD9" i="51"/>
  <c r="V9" i="51"/>
  <c r="U9" i="51"/>
  <c r="AE8" i="51"/>
  <c r="AD8" i="51"/>
  <c r="Z71" i="51" s="1"/>
  <c r="Z73" i="51" s="1"/>
  <c r="V8" i="51"/>
  <c r="U8" i="51"/>
  <c r="L17" i="3"/>
  <c r="E16" i="3"/>
  <c r="E23" i="3"/>
  <c r="M23" i="3"/>
  <c r="M16" i="37"/>
  <c r="O13" i="37"/>
  <c r="G16" i="37"/>
  <c r="K13" i="37"/>
  <c r="J10" i="34"/>
  <c r="I22" i="37"/>
  <c r="M10" i="34"/>
  <c r="L13" i="37"/>
  <c r="I10" i="34"/>
  <c r="G10" i="34"/>
  <c r="L22" i="37"/>
  <c r="J23" i="3"/>
  <c r="H13" i="3"/>
  <c r="E15" i="34"/>
  <c r="O8" i="37"/>
  <c r="H23" i="3"/>
  <c r="N17" i="37"/>
  <c r="O15" i="34"/>
  <c r="M13" i="3"/>
  <c r="O23" i="3"/>
  <c r="E17" i="37"/>
  <c r="M15" i="34"/>
  <c r="O25" i="37"/>
  <c r="O24" i="37"/>
  <c r="F11" i="34"/>
  <c r="F24" i="37"/>
  <c r="O14" i="3"/>
  <c r="M14" i="3"/>
  <c r="E14" i="3"/>
  <c r="N14" i="3"/>
  <c r="G9" i="3"/>
  <c r="F14" i="3"/>
  <c r="L14" i="3"/>
  <c r="G14" i="3"/>
  <c r="G8" i="37"/>
  <c r="J16" i="37"/>
  <c r="L14" i="37"/>
  <c r="N12" i="34"/>
  <c r="H23" i="37"/>
  <c r="L16" i="37"/>
  <c r="F16" i="37"/>
  <c r="N21" i="34"/>
  <c r="E16" i="37"/>
  <c r="O13" i="3"/>
  <c r="H16" i="37"/>
  <c r="E24" i="3"/>
  <c r="M12" i="34"/>
  <c r="E24" i="37"/>
  <c r="O16" i="34"/>
  <c r="J15" i="34"/>
  <c r="E10" i="34"/>
  <c r="O23" i="37"/>
  <c r="N24" i="37"/>
  <c r="F15" i="34"/>
  <c r="I24" i="37"/>
  <c r="L20" i="34"/>
  <c r="H24" i="37"/>
  <c r="N17" i="3"/>
  <c r="G16" i="34"/>
  <c r="M16" i="34"/>
  <c r="G21" i="34"/>
  <c r="M23" i="37"/>
  <c r="E16" i="34"/>
  <c r="I15" i="34"/>
  <c r="H16" i="34"/>
  <c r="J22" i="37"/>
  <c r="K12" i="34"/>
  <c r="F21" i="34"/>
  <c r="I23" i="37"/>
  <c r="O22" i="37"/>
  <c r="J24" i="37"/>
  <c r="E12" i="34"/>
  <c r="K16" i="34"/>
  <c r="E21" i="34"/>
  <c r="K24" i="37"/>
  <c r="F16" i="34"/>
  <c r="H10" i="34"/>
  <c r="O12" i="34"/>
  <c r="J12" i="34"/>
  <c r="I20" i="34"/>
  <c r="E20" i="3"/>
  <c r="K21" i="34"/>
  <c r="L12" i="34"/>
  <c r="J19" i="34"/>
  <c r="O14" i="37"/>
  <c r="J16" i="34"/>
  <c r="H19" i="34"/>
  <c r="G15" i="34"/>
  <c r="L10" i="34"/>
  <c r="H12" i="34"/>
  <c r="F12" i="34"/>
  <c r="I12" i="34"/>
  <c r="L15" i="34"/>
  <c r="J10" i="3"/>
  <c r="M9" i="37"/>
  <c r="I17" i="37"/>
  <c r="H22" i="37"/>
  <c r="N22" i="37"/>
  <c r="K10" i="34"/>
  <c r="N16" i="34"/>
  <c r="F17" i="37"/>
  <c r="L16" i="34"/>
  <c r="K15" i="37" l="1"/>
  <c r="K26" i="3"/>
  <c r="H15" i="34"/>
  <c r="K23" i="3"/>
  <c r="F10" i="34"/>
  <c r="G11" i="3"/>
  <c r="L19" i="3"/>
  <c r="L25" i="37"/>
  <c r="F23" i="3"/>
  <c r="G25" i="37"/>
  <c r="J18" i="37"/>
  <c r="N15" i="34"/>
  <c r="M16" i="3"/>
  <c r="O10" i="34"/>
  <c r="H25" i="37"/>
  <c r="I23" i="3"/>
  <c r="L23" i="3"/>
  <c r="J13" i="37"/>
  <c r="G23" i="3"/>
  <c r="L26" i="3"/>
  <c r="E19" i="34"/>
  <c r="N26" i="3"/>
  <c r="M19" i="34"/>
  <c r="G19" i="34"/>
  <c r="N13" i="3"/>
  <c r="I16" i="37"/>
  <c r="M25" i="37"/>
  <c r="F26" i="34"/>
  <c r="E26" i="3"/>
  <c r="E22" i="37"/>
  <c r="F22" i="37"/>
  <c r="F19" i="34"/>
  <c r="I19" i="34"/>
  <c r="N16" i="37"/>
  <c r="K16" i="37"/>
  <c r="F25" i="37"/>
  <c r="E26" i="34"/>
  <c r="J12" i="3"/>
  <c r="O17" i="3"/>
  <c r="G17" i="3"/>
  <c r="H17" i="3"/>
  <c r="N26" i="34"/>
  <c r="G18" i="37"/>
  <c r="E13" i="3"/>
  <c r="M22" i="37"/>
  <c r="N19" i="34"/>
  <c r="G22" i="37"/>
  <c r="O19" i="34"/>
  <c r="I13" i="3"/>
  <c r="H18" i="37"/>
  <c r="K13" i="3"/>
  <c r="F13" i="3"/>
  <c r="M12" i="37"/>
  <c r="F17" i="3"/>
  <c r="H25" i="34"/>
  <c r="M18" i="34"/>
  <c r="F18" i="34"/>
  <c r="G25" i="34"/>
  <c r="K18" i="34"/>
  <c r="I22" i="3"/>
  <c r="L22" i="3"/>
  <c r="E18" i="34"/>
  <c r="L18" i="34"/>
  <c r="O25" i="34"/>
  <c r="E22" i="3"/>
  <c r="J25" i="34"/>
  <c r="N18" i="34"/>
  <c r="G18" i="34"/>
  <c r="F7" i="3"/>
  <c r="G7" i="34"/>
  <c r="O18" i="37"/>
  <c r="L23" i="37"/>
  <c r="L25" i="34"/>
  <c r="M22" i="3"/>
  <c r="K22" i="3"/>
  <c r="M21" i="34"/>
  <c r="I18" i="34"/>
  <c r="N24" i="3"/>
  <c r="M24" i="3"/>
  <c r="J21" i="34"/>
  <c r="F18" i="37"/>
  <c r="E25" i="37"/>
  <c r="N22" i="3"/>
  <c r="H8" i="37"/>
  <c r="I14" i="34"/>
  <c r="G14" i="34"/>
  <c r="E8" i="37"/>
  <c r="I20" i="3"/>
  <c r="L21" i="34"/>
  <c r="H15" i="37"/>
  <c r="G22" i="3"/>
  <c r="J24" i="3"/>
  <c r="H18" i="34"/>
  <c r="H21" i="34"/>
  <c r="I14" i="3"/>
  <c r="K14" i="3"/>
  <c r="H17" i="37"/>
  <c r="G12" i="3"/>
  <c r="F22" i="3"/>
  <c r="J14" i="34"/>
  <c r="J21" i="37"/>
  <c r="N18" i="37"/>
  <c r="O22" i="3"/>
  <c r="E25" i="34"/>
  <c r="F25" i="34"/>
  <c r="K25" i="34"/>
  <c r="O21" i="34"/>
  <c r="N15" i="37"/>
  <c r="I25" i="34"/>
  <c r="J25" i="37"/>
  <c r="K10" i="37"/>
  <c r="J18" i="34"/>
  <c r="K11" i="34"/>
  <c r="J14" i="3"/>
  <c r="I25" i="37"/>
  <c r="H22" i="3"/>
  <c r="M17" i="37"/>
  <c r="N25" i="34"/>
  <c r="E12" i="3"/>
  <c r="K17" i="37"/>
  <c r="K11" i="3"/>
  <c r="K21" i="3"/>
  <c r="F11" i="3"/>
  <c r="G20" i="37"/>
  <c r="L11" i="3"/>
  <c r="H21" i="3"/>
  <c r="J11" i="3"/>
  <c r="O11" i="3"/>
  <c r="M11" i="3"/>
  <c r="I24" i="34"/>
  <c r="K24" i="34"/>
  <c r="N10" i="37"/>
  <c r="M24" i="34"/>
  <c r="E24" i="34"/>
  <c r="E11" i="3"/>
  <c r="F21" i="3"/>
  <c r="I11" i="3"/>
  <c r="N20" i="37"/>
  <c r="H11" i="3"/>
  <c r="F16" i="3"/>
  <c r="M16" i="51"/>
  <c r="M20" i="51" s="1"/>
  <c r="N7" i="37"/>
  <c r="O7" i="37" s="1"/>
  <c r="F7" i="37"/>
  <c r="J7" i="34"/>
  <c r="K7" i="34"/>
  <c r="N7" i="34"/>
  <c r="O7" i="34" s="1"/>
  <c r="L7" i="34"/>
  <c r="F7" i="34"/>
  <c r="H7" i="34"/>
  <c r="E7" i="34"/>
  <c r="I7" i="34" s="1"/>
  <c r="L16" i="51"/>
  <c r="L20" i="51" s="1"/>
  <c r="L68" i="51" s="1"/>
  <c r="R62" i="51" s="1"/>
  <c r="Y61" i="51" s="1"/>
  <c r="K8" i="3"/>
  <c r="H8" i="3"/>
  <c r="N7" i="3"/>
  <c r="O7" i="3" s="1"/>
  <c r="N20" i="3"/>
  <c r="H20" i="3"/>
  <c r="M10" i="3"/>
  <c r="E7" i="3"/>
  <c r="I7" i="3" s="1"/>
  <c r="H10" i="37"/>
  <c r="M20" i="37"/>
  <c r="J10" i="37"/>
  <c r="G26" i="34"/>
  <c r="I26" i="34"/>
  <c r="H26" i="34"/>
  <c r="N13" i="37"/>
  <c r="G13" i="37"/>
  <c r="O10" i="37"/>
  <c r="G10" i="37"/>
  <c r="E10" i="37"/>
  <c r="J11" i="34"/>
  <c r="L26" i="34"/>
  <c r="K26" i="34"/>
  <c r="F13" i="37"/>
  <c r="J17" i="3"/>
  <c r="K7" i="3"/>
  <c r="G7" i="3"/>
  <c r="L10" i="37"/>
  <c r="M10" i="37"/>
  <c r="F10" i="37"/>
  <c r="G24" i="37"/>
  <c r="L19" i="34"/>
  <c r="M13" i="37"/>
  <c r="M17" i="3"/>
  <c r="M20" i="3"/>
  <c r="L13" i="3"/>
  <c r="K17" i="3"/>
  <c r="F20" i="3"/>
  <c r="F10" i="3"/>
  <c r="I20" i="37"/>
  <c r="L24" i="37"/>
  <c r="O11" i="34"/>
  <c r="E13" i="37"/>
  <c r="I17" i="3"/>
  <c r="J20" i="3"/>
  <c r="L7" i="3"/>
  <c r="O20" i="3"/>
  <c r="J7" i="3"/>
  <c r="H7" i="3"/>
  <c r="J13" i="3"/>
  <c r="H13" i="37"/>
  <c r="L20" i="37"/>
  <c r="K20" i="3"/>
  <c r="J26" i="34"/>
  <c r="M26" i="34"/>
  <c r="L8" i="34"/>
  <c r="J20" i="37"/>
  <c r="H20" i="37"/>
  <c r="G20" i="3"/>
  <c r="M14" i="37"/>
  <c r="N9" i="37"/>
  <c r="N25" i="37"/>
  <c r="G26" i="37"/>
  <c r="G14" i="37"/>
  <c r="E18" i="37"/>
  <c r="O26" i="37"/>
  <c r="G22" i="34"/>
  <c r="I22" i="34"/>
  <c r="J13" i="34"/>
  <c r="N13" i="34"/>
  <c r="F19" i="37"/>
  <c r="F22" i="34"/>
  <c r="F15" i="37"/>
  <c r="H22" i="34"/>
  <c r="L15" i="37"/>
  <c r="L13" i="34"/>
  <c r="E26" i="37"/>
  <c r="M15" i="37"/>
  <c r="E22" i="34"/>
  <c r="J15" i="37"/>
  <c r="H26" i="37"/>
  <c r="L26" i="37"/>
  <c r="I26" i="37"/>
  <c r="E15" i="37"/>
  <c r="I13" i="34"/>
  <c r="F13" i="34"/>
  <c r="G15" i="37"/>
  <c r="E13" i="34"/>
  <c r="K22" i="34"/>
  <c r="L22" i="34"/>
  <c r="O15" i="37"/>
  <c r="H18" i="3"/>
  <c r="F26" i="37"/>
  <c r="K19" i="37"/>
  <c r="K26" i="37"/>
  <c r="O22" i="34"/>
  <c r="M22" i="34"/>
  <c r="H13" i="34"/>
  <c r="G13" i="34"/>
  <c r="L18" i="3"/>
  <c r="N22" i="34"/>
  <c r="K13" i="34"/>
  <c r="N26" i="37"/>
  <c r="J26" i="37"/>
  <c r="O13" i="34"/>
  <c r="G8" i="34"/>
  <c r="O18" i="3"/>
  <c r="F20" i="37"/>
  <c r="J18" i="3"/>
  <c r="K21" i="37"/>
  <c r="L21" i="37"/>
  <c r="K25" i="3"/>
  <c r="J8" i="34"/>
  <c r="G18" i="3"/>
  <c r="I21" i="37"/>
  <c r="H17" i="34"/>
  <c r="I11" i="37"/>
  <c r="F12" i="3"/>
  <c r="N18" i="3"/>
  <c r="N21" i="37"/>
  <c r="E8" i="34"/>
  <c r="F18" i="3"/>
  <c r="K18" i="3"/>
  <c r="M18" i="3"/>
  <c r="M21" i="37"/>
  <c r="H21" i="37"/>
  <c r="O21" i="37"/>
  <c r="I18" i="3"/>
  <c r="M8" i="34"/>
  <c r="E21" i="37"/>
  <c r="G21" i="37"/>
  <c r="O11" i="37"/>
  <c r="I8" i="34"/>
  <c r="K10" i="3"/>
  <c r="G25" i="3"/>
  <c r="N23" i="34"/>
  <c r="H19" i="3"/>
  <c r="O19" i="3"/>
  <c r="G10" i="3"/>
  <c r="I10" i="3"/>
  <c r="N25" i="3"/>
  <c r="J19" i="3"/>
  <c r="H9" i="34"/>
  <c r="M21" i="3"/>
  <c r="L10" i="3"/>
  <c r="I23" i="34"/>
  <c r="E23" i="34"/>
  <c r="M19" i="3"/>
  <c r="M9" i="34"/>
  <c r="I25" i="3"/>
  <c r="F19" i="3"/>
  <c r="G9" i="34"/>
  <c r="N10" i="3"/>
  <c r="M25" i="3"/>
  <c r="E25" i="3"/>
  <c r="H25" i="3"/>
  <c r="O10" i="3"/>
  <c r="E9" i="34"/>
  <c r="O23" i="34"/>
  <c r="K19" i="3"/>
  <c r="N8" i="37"/>
  <c r="L25" i="3"/>
  <c r="J25" i="3"/>
  <c r="H23" i="34"/>
  <c r="F23" i="34"/>
  <c r="J9" i="34"/>
  <c r="G23" i="34"/>
  <c r="G19" i="3"/>
  <c r="N19" i="3"/>
  <c r="F25" i="3"/>
  <c r="E10" i="3"/>
  <c r="J23" i="34"/>
  <c r="M23" i="34"/>
  <c r="L23" i="34"/>
  <c r="K9" i="34"/>
  <c r="E19" i="3"/>
  <c r="I9" i="34"/>
  <c r="L9" i="37"/>
  <c r="L8" i="3"/>
  <c r="L18" i="37"/>
  <c r="L16" i="3"/>
  <c r="J17" i="37"/>
  <c r="L17" i="37"/>
  <c r="F9" i="37"/>
  <c r="O9" i="34"/>
  <c r="N12" i="37"/>
  <c r="O9" i="37"/>
  <c r="N9" i="34"/>
  <c r="O20" i="37"/>
  <c r="E9" i="3"/>
  <c r="F12" i="37"/>
  <c r="J9" i="37"/>
  <c r="H12" i="37"/>
  <c r="O16" i="3"/>
  <c r="G12" i="37"/>
  <c r="K12" i="37"/>
  <c r="G17" i="37"/>
  <c r="E9" i="37"/>
  <c r="K20" i="37"/>
  <c r="L9" i="34"/>
  <c r="F8" i="3"/>
  <c r="I8" i="3"/>
  <c r="J26" i="3"/>
  <c r="F26" i="3"/>
  <c r="J24" i="34"/>
  <c r="N8" i="3"/>
  <c r="O8" i="3" s="1"/>
  <c r="G16" i="3"/>
  <c r="O26" i="3"/>
  <c r="H9" i="37"/>
  <c r="E12" i="37"/>
  <c r="J12" i="37"/>
  <c r="I12" i="37"/>
  <c r="O12" i="37"/>
  <c r="M18" i="37"/>
  <c r="K18" i="37"/>
  <c r="K16" i="3"/>
  <c r="I16" i="3"/>
  <c r="M17" i="34"/>
  <c r="M26" i="3"/>
  <c r="G8" i="3"/>
  <c r="G17" i="34"/>
  <c r="I17" i="34"/>
  <c r="K9" i="37"/>
  <c r="H26" i="3"/>
  <c r="G26" i="3"/>
  <c r="J8" i="3"/>
  <c r="M8" i="3" s="1"/>
  <c r="J17" i="34"/>
  <c r="N23" i="37"/>
  <c r="G9" i="37"/>
  <c r="E17" i="34"/>
  <c r="H16" i="3"/>
  <c r="J16" i="3"/>
  <c r="F17" i="34"/>
  <c r="J15" i="3"/>
  <c r="F24" i="34"/>
  <c r="L8" i="37"/>
  <c r="O24" i="34"/>
  <c r="E23" i="37"/>
  <c r="N11" i="37"/>
  <c r="H8" i="34"/>
  <c r="H14" i="37"/>
  <c r="F23" i="37"/>
  <c r="I9" i="3"/>
  <c r="L9" i="3"/>
  <c r="G19" i="37"/>
  <c r="K14" i="37"/>
  <c r="M19" i="37"/>
  <c r="O21" i="3"/>
  <c r="M14" i="34"/>
  <c r="I21" i="3"/>
  <c r="K8" i="34"/>
  <c r="H14" i="34"/>
  <c r="F14" i="34"/>
  <c r="L24" i="34"/>
  <c r="N24" i="34"/>
  <c r="G15" i="3"/>
  <c r="K15" i="3"/>
  <c r="L19" i="37"/>
  <c r="O20" i="34"/>
  <c r="F20" i="34"/>
  <c r="L7" i="37"/>
  <c r="K7" i="37"/>
  <c r="K24" i="3"/>
  <c r="J8" i="37"/>
  <c r="I15" i="3"/>
  <c r="L11" i="34"/>
  <c r="O24" i="3"/>
  <c r="H12" i="3"/>
  <c r="I12" i="3"/>
  <c r="N21" i="3"/>
  <c r="O8" i="34"/>
  <c r="E7" i="37"/>
  <c r="I7" i="37" s="1"/>
  <c r="M11" i="37"/>
  <c r="E14" i="34"/>
  <c r="H20" i="34"/>
  <c r="N14" i="37"/>
  <c r="H15" i="3"/>
  <c r="G23" i="37"/>
  <c r="E19" i="37"/>
  <c r="J20" i="34"/>
  <c r="H19" i="37"/>
  <c r="O15" i="3"/>
  <c r="N11" i="34"/>
  <c r="G11" i="34"/>
  <c r="O9" i="3"/>
  <c r="M11" i="34"/>
  <c r="E21" i="3"/>
  <c r="N8" i="34"/>
  <c r="L11" i="37"/>
  <c r="L21" i="3"/>
  <c r="L15" i="3"/>
  <c r="O17" i="34"/>
  <c r="J7" i="37"/>
  <c r="K20" i="34"/>
  <c r="J23" i="37"/>
  <c r="M20" i="34"/>
  <c r="E15" i="3"/>
  <c r="N20" i="34"/>
  <c r="N15" i="3"/>
  <c r="M8" i="37"/>
  <c r="H11" i="34"/>
  <c r="I11" i="34"/>
  <c r="N9" i="3"/>
  <c r="M9" i="3"/>
  <c r="K8" i="37"/>
  <c r="K12" i="3"/>
  <c r="N12" i="3"/>
  <c r="K14" i="34"/>
  <c r="L17" i="34"/>
  <c r="G24" i="34"/>
  <c r="E11" i="37"/>
  <c r="G11" i="37"/>
  <c r="M15" i="3"/>
  <c r="J14" i="37"/>
  <c r="N17" i="34"/>
  <c r="J11" i="37"/>
  <c r="I8" i="37"/>
  <c r="G7" i="37"/>
  <c r="K11" i="37"/>
  <c r="G24" i="3"/>
  <c r="I24" i="3"/>
  <c r="F9" i="3"/>
  <c r="K9" i="3"/>
  <c r="H9" i="3"/>
  <c r="L14" i="34"/>
  <c r="G21" i="3"/>
  <c r="O12" i="3"/>
  <c r="F11" i="37"/>
  <c r="O19" i="37"/>
  <c r="J19" i="37"/>
  <c r="F14" i="37"/>
  <c r="N19" i="37"/>
  <c r="H24" i="3"/>
  <c r="F24" i="3"/>
  <c r="M12" i="3"/>
  <c r="E14" i="37"/>
  <c r="O14" i="34"/>
  <c r="G20" i="34"/>
  <c r="Y11" i="52"/>
  <c r="AC72" i="51"/>
  <c r="AC73" i="51" s="1"/>
  <c r="M51" i="51"/>
  <c r="AN12" i="51"/>
  <c r="L67" i="51"/>
  <c r="AA71" i="51"/>
  <c r="AA73" i="51" s="1"/>
  <c r="AV13" i="51"/>
  <c r="R71" i="51"/>
  <c r="R73" i="51" s="1"/>
  <c r="S73" i="51"/>
  <c r="T73" i="51" s="1"/>
  <c r="M68" i="51"/>
  <c r="M7" i="37" l="1"/>
  <c r="D9" i="43" s="1"/>
  <c r="M7" i="34"/>
  <c r="C9" i="43" s="1"/>
  <c r="M7" i="3"/>
  <c r="B9" i="43" s="1"/>
  <c r="N5" i="43"/>
  <c r="M6" i="43"/>
  <c r="M5" i="43"/>
  <c r="D14" i="43"/>
  <c r="M10" i="43"/>
  <c r="L5" i="43"/>
  <c r="B4" i="43"/>
  <c r="M9" i="43"/>
  <c r="O10" i="43"/>
  <c r="E11" i="43"/>
  <c r="N9" i="43"/>
  <c r="B14" i="43"/>
  <c r="C14" i="43"/>
  <c r="D4" i="43"/>
  <c r="N6" i="43"/>
  <c r="C4" i="43"/>
  <c r="O9" i="43"/>
  <c r="N10" i="43"/>
  <c r="L6" i="43"/>
  <c r="R66" i="51"/>
  <c r="Y65" i="51" s="1"/>
  <c r="R64" i="51"/>
  <c r="Y63" i="51" s="1"/>
  <c r="C10" i="43" l="1"/>
  <c r="D10" i="43"/>
  <c r="B10" i="43"/>
  <c r="O6" i="43"/>
  <c r="L4" i="43" s="1"/>
  <c r="O5" i="43"/>
  <c r="N4" i="43" s="1"/>
  <c r="P10" i="43"/>
  <c r="F4" i="43"/>
  <c r="H4" i="43" s="1"/>
  <c r="P9" i="43"/>
  <c r="F14" i="43"/>
  <c r="F9" i="43"/>
  <c r="H9" i="43" s="1"/>
  <c r="C11" i="43"/>
  <c r="F11" i="43" s="1"/>
  <c r="H11" i="43" s="1"/>
  <c r="F10" i="43" l="1"/>
  <c r="H10" i="43" s="1"/>
  <c r="P4" i="43"/>
  <c r="M11" i="43"/>
  <c r="K16" i="51"/>
  <c r="H14" i="43"/>
</calcChain>
</file>

<file path=xl/sharedStrings.xml><?xml version="1.0" encoding="utf-8"?>
<sst xmlns="http://schemas.openxmlformats.org/spreadsheetml/2006/main" count="831" uniqueCount="421">
  <si>
    <t>Total offerings</t>
  </si>
  <si>
    <t>Total oz equivalents</t>
  </si>
  <si>
    <t>Directions for Breakfast Menu worksheet</t>
  </si>
  <si>
    <t>Getting Started</t>
  </si>
  <si>
    <t>REMEMBER TO PERIODICALLY SAVE THE WORKSHEET AS IT IS BEING COMPLETED!!!!</t>
  </si>
  <si>
    <t>Materials needed:</t>
  </si>
  <si>
    <t>1 week menu (3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</si>
  <si>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</si>
  <si>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</si>
  <si>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</si>
  <si>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</si>
  <si>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</si>
  <si>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</si>
  <si>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r>
      <t xml:space="preserve">Complete a </t>
    </r>
    <r>
      <rPr>
        <sz val="12"/>
        <color indexed="8"/>
        <rFont val="Times New Roman"/>
        <family val="1"/>
      </rPr>
      <t>Menu worksheet for the grade groups (K-5, K-8, K-12, 6-8, and 9-12</t>
    </r>
    <r>
      <rPr>
        <sz val="12"/>
        <rFont val="Times New Roman"/>
        <family val="1"/>
      </rPr>
      <t>) as appropriate. Separ</t>
    </r>
    <r>
      <rPr>
        <sz val="12"/>
        <color indexed="8"/>
        <rFont val="Times New Roman"/>
        <family val="1"/>
      </rPr>
      <t>ate Menu wo</t>
    </r>
    <r>
      <rPr>
        <sz val="12"/>
        <rFont val="Times New Roman"/>
        <family val="1"/>
      </rPr>
      <t xml:space="preserve">rksheets have </t>
    </r>
    <r>
      <rPr>
        <sz val="12"/>
        <color indexed="8"/>
        <rFont val="Times New Roman"/>
        <family val="1"/>
      </rPr>
      <t xml:space="preserve">been developed for breakfast and lunch. </t>
    </r>
  </si>
  <si>
    <t>This Excel file has 9 tabs including the instructions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</si>
  <si>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</si>
  <si>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</si>
  <si>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</si>
  <si>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</si>
  <si>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</si>
  <si>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</si>
  <si>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</si>
  <si>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</si>
  <si>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</si>
  <si>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This tab is for SFAs to provide notes and any additional information the State agency may instruct to include</t>
  </si>
  <si>
    <t>Entering Meals into the “All Meals” Spreadsheet</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</si>
  <si>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</si>
  <si>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</si>
  <si>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 xml:space="preserve"> To simplify the menu entry process, type the name of the complete reimbursable meal by main dish name only.</t>
  </si>
  <si>
    <t>To assist the State Agency reviewer, enter the name of the main dish to match the menu submitted for certification.
 (e.g. type "bagel with cream cheese” into the menu worksheet).</t>
  </si>
  <si>
    <t xml:space="preserve">Once the meal name for Meal #1 has been entered, the meal components and corresponding serving sizes must be entered. </t>
  </si>
  <si>
    <t>ALL unique reimbursable meals offered over the course of the entire week must be entered.  If a bagel with cream cheese is available every day, enter it once.</t>
  </si>
  <si>
    <t>Each row should contain one meal until all meals offered over the week are entered</t>
  </si>
  <si>
    <t xml:space="preserve">Columns 2 through 4: Component Data Entry </t>
  </si>
  <si>
    <t xml:space="preserve">Each food component column lists the appropriate unit of measure (e.g. ounce equivalent for grains, cup for fruit). </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</si>
  <si>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</si>
  <si>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</si>
  <si>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</si>
  <si>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</si>
  <si>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</si>
  <si>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Grains</t>
  </si>
  <si>
    <t xml:space="preserve"> SFAs must use ounce equivalents (based on 16 gram creditable grain).</t>
  </si>
  <si>
    <t>Type in a value in ounce equivalents (to the nearest quarter ounce, or 0.25 ounce equivalents) for Grains and Meat/Meat Alternates</t>
  </si>
  <si>
    <t>Column 2: GRAINS plus Meat/Meat Alternates Counting Toward Grains (ounce equivalents)</t>
  </si>
  <si>
    <t>Enter amount of grains AND credited meat/meat alternates in the reimbursable meal. Include ALL whole grain-rich grains, non-whole grain-rich grains, AND creditable meat/meat alternates here.</t>
  </si>
  <si>
    <t>Because there is wide variation in serving sizes, type in the correct serving sizes.</t>
  </si>
  <si>
    <t xml:space="preserve"> Do NOT enter text (such as “4 oz”); this will result in an error message.</t>
  </si>
  <si>
    <r>
      <t xml:space="preserve">All grains and meat/meat alternates are measured in </t>
    </r>
    <r>
      <rPr>
        <i/>
        <sz val="12"/>
        <color indexed="8"/>
        <rFont val="Times New Roman"/>
        <family val="1"/>
      </rPr>
      <t>ounce equivalents and must be rounded down to the nearest quarter. Make this calculation prior to entering in worksheet. The worksheet also makes this adjustment automatically.</t>
    </r>
  </si>
  <si>
    <t>SFAs must use ounce equivalents for all grains (based on 16 gram creditable grain)</t>
  </si>
  <si>
    <r>
      <t>Column 2a: Whole Grain</t>
    </r>
    <r>
      <rPr>
        <b/>
        <sz val="13.2"/>
        <color indexed="17"/>
        <rFont val="Times New Roman"/>
        <family val="1"/>
      </rPr>
      <t>-</t>
    </r>
    <r>
      <rPr>
        <b/>
        <sz val="12"/>
        <color indexed="8"/>
        <rFont val="Times New Roman"/>
        <family val="1"/>
      </rPr>
      <t>Rich Grains (ounce equivalents)</t>
    </r>
  </si>
  <si>
    <r>
      <t>Enter quantity of whole grain</t>
    </r>
    <r>
      <rPr>
        <sz val="13.2"/>
        <color indexed="17"/>
        <rFont val="Times New Roman"/>
        <family val="1"/>
      </rPr>
      <t>-</t>
    </r>
    <r>
      <rPr>
        <sz val="12"/>
        <color indexed="8"/>
        <rFont val="Times New Roman"/>
        <family val="1"/>
      </rPr>
      <t xml:space="preserve">rich grains contained in meal (Meal #1). Report in ounce equivalents (e.g. 1.25 oz eq roll). </t>
    </r>
  </si>
  <si>
    <r>
      <rPr>
        <sz val="12"/>
        <rFont val="Times New Roman"/>
        <family val="1"/>
      </rPr>
      <t>If no whole grain</t>
    </r>
    <r>
      <rPr>
        <sz val="13.2"/>
        <rFont val="Times New Roman"/>
        <family val="1"/>
      </rPr>
      <t>-</t>
    </r>
    <r>
      <rPr>
        <sz val="12"/>
        <rFont val="Times New Roman"/>
        <family val="1"/>
      </rPr>
      <t>rich grains in this meal, either leave cell blank or type in zero (“0”)</t>
    </r>
  </si>
  <si>
    <r>
      <t>Grains Example</t>
    </r>
    <r>
      <rPr>
        <sz val="12"/>
        <color indexed="8"/>
        <rFont val="Times New Roman"/>
        <family val="1"/>
      </rPr>
      <t xml:space="preserve">:  </t>
    </r>
  </si>
  <si>
    <r>
      <rPr>
        <sz val="12"/>
        <rFont val="Times New Roman"/>
        <family val="1"/>
      </rPr>
      <t>Meal offers 1 slice enriched bread (1 oz eq grain) and 0.5 oz eq whole grain</t>
    </r>
    <r>
      <rPr>
        <sz val="13.2"/>
        <rFont val="Times New Roman"/>
        <family val="1"/>
      </rPr>
      <t>-</t>
    </r>
    <r>
      <rPr>
        <sz val="12"/>
        <rFont val="Times New Roman"/>
        <family val="1"/>
      </rPr>
      <t>rich crackers</t>
    </r>
  </si>
  <si>
    <r>
      <t>Result: 0.5 oz eq whole grain</t>
    </r>
    <r>
      <rPr>
        <sz val="13.2"/>
        <rFont val="Times New Roman"/>
        <family val="1"/>
      </rPr>
      <t>-</t>
    </r>
    <r>
      <rPr>
        <sz val="12"/>
        <rFont val="Times New Roman"/>
        <family val="1"/>
      </rPr>
      <t>rich grains (enter “0.5” into column 2a)</t>
    </r>
  </si>
  <si>
    <t>Column 2b: Meat/Meat Alternates Crediting Toward Grains (ounce equivalents)</t>
  </si>
  <si>
    <t xml:space="preserve"> Enter amount of meat/meat alternates offered in the entrée and/or side dishes in ounce equivalents (to the nearest quarter ounce).</t>
  </si>
  <si>
    <t xml:space="preserve"> Do NOT enter text (such as “4 oz”) this will result in an error message.</t>
  </si>
  <si>
    <t xml:space="preserve"> If no credited meats/meat alternates in this meal, either leave cell blank or type in zero (“0”).</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</si>
  <si>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</si>
  <si>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</si>
  <si>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This component includes both fruit and vegetable pieces and juice. Column 3 is a total of both fruit pieces and juice offered with each meal.</t>
  </si>
  <si>
    <t>In column 3a, select only the cups of fruit OR vegetable juice offered with the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</si>
  <si>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</si>
  <si>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</si>
  <si>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 crediting calculation for dried fruit must be done PRIOR to entering fruit quantities in worksheet enter only CREDITABLE amounts</t>
  </si>
  <si>
    <t xml:space="preserve">***IMPORTANT  scroll up or down through the options until “1” is highlighted.  The “enter” key must be pressed before moving to the next column. </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</si>
  <si>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</si>
  <si>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</si>
  <si>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</si>
  <si>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 (one meal per box). Only select the meals served on that day. </t>
    </r>
  </si>
  <si>
    <t>Do NOT list multiple serving lines separately. List all meals available to a child for the day.</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</si>
  <si>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</si>
  <si>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</si>
  <si>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</si>
  <si>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</si>
  <si>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t>To assist in calculations there is an optional fraction calculator as well as a decimal to fraction converter under the "Milk Type" box.</t>
  </si>
  <si>
    <t>Weekly Report</t>
  </si>
  <si>
    <t xml:space="preserve">Click on the “Weekly Report” tab. </t>
  </si>
  <si>
    <t>There are columns for Days 1-3 to summarize whether the daily requirements are met.</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</si>
  <si>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</si>
  <si>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</si>
  <si>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For grains, the weekly summary checks to ensure at least 1 oz equivalents/servings were offered daily.</t>
  </si>
  <si>
    <t>For fruit/vegetable/juice and milk, the daily quantity requirement as well as the milk variety requirement is summarized for each day of the week.</t>
  </si>
  <si>
    <t>There is a section to the right of the requirement checks for SFAs and State agencies to provide comments.</t>
  </si>
  <si>
    <t>SFA Certification Worksheet Notes
Breakfast, Grades 6-8</t>
  </si>
  <si>
    <t xml:space="preserve">
</t>
  </si>
  <si>
    <t xml:space="preserve">Meal Pattern
Reimbursable Breakfast
Grades 6-8
</t>
  </si>
  <si>
    <t>SFA Name:</t>
  </si>
  <si>
    <t xml:space="preserve">6-8 Menu #:
</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</si>
  <si>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</si>
  <si>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</si>
  <si>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</si>
  <si>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</si>
  <si>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</si>
  <si>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</si>
  <si>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2a</t>
  </si>
  <si>
    <t>2b</t>
  </si>
  <si>
    <t>3a</t>
  </si>
  <si>
    <t>3b</t>
  </si>
  <si>
    <t>3c</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</si>
  <si>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</si>
  <si>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</si>
  <si>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</si>
  <si>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</si>
  <si>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</si>
  <si>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Enter the number of oz eq/servings of Whole Grain-Rich Grains</t>
  </si>
  <si>
    <t>Enter the number of oz eq of Meats/Meat Alternates counting toward Grains requirement</t>
  </si>
  <si>
    <t>Select the number of cups of fruit including fruit/vegetables/juice offered with this meal</t>
  </si>
  <si>
    <t>F_i</t>
  </si>
  <si>
    <t>F_num</t>
  </si>
  <si>
    <t>ONLY select the cups of fruit/vegetable juice</t>
  </si>
  <si>
    <t>J_i</t>
  </si>
  <si>
    <t>J_num</t>
  </si>
  <si>
    <t>ONLY select the number of cups of non-starchy vegetables offered with this meal</t>
  </si>
  <si>
    <t>V_i</t>
  </si>
  <si>
    <t>V_num</t>
  </si>
  <si>
    <t>ONLY select the number of cups of starchy vegetables offered with this meal</t>
  </si>
  <si>
    <t>jv_i</t>
  </si>
  <si>
    <t>jv_num</t>
  </si>
  <si>
    <t>Enter the number of cups of fluid milk offered with this meal</t>
  </si>
  <si>
    <t>Example: Bagel and cream cheese /apples</t>
  </si>
  <si>
    <t>Decimal/Fraction Converter
(Rounded down to the nearest 1/8)</t>
  </si>
  <si>
    <t>Enter the decimal you wish to convert to a fraction in the box:</t>
  </si>
  <si>
    <t>The decimal entered above has been converted to the following fraction:</t>
  </si>
  <si>
    <t xml:space="preserve">Meal Pattern
Reimbursable Lunches
Grades 6-8
</t>
  </si>
  <si>
    <t>Day1 Daily Breakfast Requirement Check
Grades 6-8</t>
  </si>
  <si>
    <t>Go to Weekly Report</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</si>
  <si>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</si>
  <si>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Go to Instructions</t>
  </si>
  <si>
    <t>Day1</t>
  </si>
  <si>
    <t>Select the reimbursable breakfasts offered on Day1</t>
  </si>
  <si>
    <t>Fruit/Vegetable/100% Juice
(cups)</t>
  </si>
  <si>
    <t>Grains or Meat/Meat Alternates Counting as Grains
(ounce equivalents)</t>
  </si>
  <si>
    <t>Daily Breakfast Requirement Check
1 oz equivalents</t>
  </si>
  <si>
    <t>Milk
(cups)</t>
  </si>
  <si>
    <t>Milk Type
Check the type of milk below if it is offered to students on Day1.
All types of milk included.</t>
  </si>
  <si>
    <r>
      <t xml:space="preserve">Meal Name
</t>
    </r>
    <r>
      <rPr>
        <i/>
        <sz val="11"/>
        <rFont val="Calibri"/>
        <family val="2"/>
      </rPr>
      <t>Note: You may not delete lines, if you want to clear a meal select the first blank in the drop down list</t>
    </r>
  </si>
  <si>
    <t>Total fruit/vegetable/juice 
(cups)</t>
  </si>
  <si>
    <t>Cups of fruit/vegetable juice</t>
  </si>
  <si>
    <t>Cups of non-starchy vegetables</t>
  </si>
  <si>
    <t>Cups of starchy vegetables</t>
  </si>
  <si>
    <t>Daily Fruit Requirement Check
 1 cup</t>
  </si>
  <si>
    <t>Number of oz eq of GRAINS (Actual Grains + Meat/Meat Alternate counting toward Grains)</t>
  </si>
  <si>
    <t>Number of oz eq of Whole Grain-Rich GRAINS</t>
  </si>
  <si>
    <t>Number of oz eq of Meats/Meat Alternates</t>
  </si>
  <si>
    <t>Milk (cups)</t>
  </si>
  <si>
    <t>Daily Milk Requirement Check
1 cup</t>
  </si>
  <si>
    <t>Skim/fat-free, unflavored</t>
  </si>
  <si>
    <t>Skim/fat-free, flavored</t>
  </si>
  <si>
    <t>Low-fat (1% or less), unflavored</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</si>
  <si>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</si>
  <si>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</si>
  <si>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</si>
  <si>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Breakfast Requirement Check
Grades 6-8</t>
  </si>
  <si>
    <t>Day2</t>
  </si>
  <si>
    <t>Select the reimbursable breakfasts offered on Day2</t>
  </si>
  <si>
    <t>Milk Type
Check the type of milk below if it is offered to students on Day2.
All types of milk included.</t>
  </si>
  <si>
    <t>Day3 Daily Breakfast Requirement Check
Grades 6-8</t>
  </si>
  <si>
    <t>Day3</t>
  </si>
  <si>
    <t>Select the reimbursable breakfasts offered on Day3</t>
  </si>
  <si>
    <t>Milk Type
Check the type of milk below if it is offered to students on Day3.
All types of milk included.</t>
  </si>
  <si>
    <t xml:space="preserve">Weekly Report
Breakfast, Grades 6-8
</t>
  </si>
  <si>
    <t>Go to instructions</t>
  </si>
  <si>
    <t>Day 1</t>
  </si>
  <si>
    <t>Weekly Total</t>
  </si>
  <si>
    <t>Weekly Requirement (cups)</t>
  </si>
  <si>
    <t>Weekly Requirement Check</t>
  </si>
  <si>
    <r>
      <t xml:space="preserve">Weekly Fruit Juice Limit
</t>
    </r>
    <r>
      <rPr>
        <b/>
        <sz val="11"/>
        <color indexed="8"/>
        <rFont val="Calibri"/>
        <family val="2"/>
      </rPr>
      <t>(no more than half of total fruit)</t>
    </r>
  </si>
  <si>
    <t>Total Weekly Fruit</t>
  </si>
  <si>
    <t>Total Weekly Juice</t>
  </si>
  <si>
    <t>Percent of total weekly fruit that is juice</t>
  </si>
  <si>
    <t>Weekly Requirement check</t>
  </si>
  <si>
    <t>Fruit, Vegetable, Fruit Juice or Vegetable Juice Servings</t>
  </si>
  <si>
    <t xml:space="preserve"> </t>
  </si>
  <si>
    <t>Juice</t>
  </si>
  <si>
    <t>fruit</t>
  </si>
  <si>
    <t>Weekly Requirement
 (oz equivalents)</t>
  </si>
  <si>
    <t>Starchy vegetable fruit crediting</t>
  </si>
  <si>
    <t>Minimum Grain</t>
  </si>
  <si>
    <t>Must serve at least 2 cups of non-starchy prior to crediting starchy vegetables as fruit</t>
  </si>
  <si>
    <t>Non-starchy</t>
  </si>
  <si>
    <t>Maximum Grain</t>
  </si>
  <si>
    <t>Starchy</t>
  </si>
  <si>
    <t>Whole Grain Rich Weekly Amount (oz eq)</t>
  </si>
  <si>
    <t>Weekly Grains Total</t>
  </si>
  <si>
    <t>Weekly Whole Grain-Rich Total</t>
  </si>
  <si>
    <t>80 whole grain rich%</t>
  </si>
  <si>
    <t>Starchy vegetable crediting check</t>
  </si>
  <si>
    <t>Minimum Fluid Milk (cups)</t>
  </si>
  <si>
    <t>Variety: Skim/fat-free unflavored, Skim/fat-free flavored, Low-fat (less than 1%), unflavored, Low-fat (less than 1%), flavored</t>
  </si>
  <si>
    <t>Simplified Nutrient Assessment Instructions</t>
  </si>
  <si>
    <t>Key Information</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</si>
  <si>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</si>
  <si>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</si>
  <si>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</si>
  <si>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</si>
  <si>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</si>
  <si>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</si>
  <si>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</si>
  <si>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</si>
  <si>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</si>
  <si>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</si>
  <si>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</si>
  <si>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</si>
  <si>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</si>
  <si>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</si>
  <si>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</si>
  <si>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</si>
  <si>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</si>
  <si>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</si>
  <si>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Non-starchy and Starchy Vegetable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</si>
  <si>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</si>
  <si>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</si>
  <si>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does NOT calculate the menu’s total weekly servings from earlier data entered, so must be entered here (ONLY fruit and fruit juice, NOT vegetables or vegetable juice)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</si>
  <si>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</si>
  <si>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</si>
  <si>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</si>
  <si>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</si>
  <si>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</si>
  <si>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</si>
  <si>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</si>
  <si>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</si>
  <si>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</si>
  <si>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</si>
  <si>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</si>
  <si>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</si>
  <si>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</si>
  <si>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 xml:space="preserve">Milk </t>
  </si>
  <si>
    <t>This box has already calculated the menu’s average serving size and total weekly servings from earlier data entered.</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</si>
  <si>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</si>
  <si>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</si>
  <si>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</si>
  <si>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</si>
  <si>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</si>
  <si>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</si>
  <si>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</si>
  <si>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</si>
  <si>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Non-Starchy and Starchy Vegetables</t>
  </si>
  <si>
    <t>Both non-starchy and starchy vegetables have a selection box</t>
  </si>
  <si>
    <t>-Select the button that best describes added fat in offered of each VEGETABLE TYPE. The default option is “ VEGETABLE TYPE not offered.” Only ONE selection can be made- refer to the above list of commonly added ingredients to vegetables and select the best choice.</t>
  </si>
  <si>
    <t>If VEGETABLE TYPE are offered less than 30% of the time with added fat.</t>
  </si>
  <si>
    <t>If VEGETABLE TYPE are offered 30% to 70% of the time with added fat.</t>
  </si>
  <si>
    <t>If VEGETABLE TYPE are offered more than 70% of the time with added fat.</t>
  </si>
  <si>
    <t>Grains and Meats/Meat Alternates Simplified Nutrient Data Entry</t>
  </si>
  <si>
    <t>The middle section is entitled “Grains and Meats/Meat Alternates Simplified Nutrient Data Entry.”</t>
  </si>
  <si>
    <t xml:space="preserve">All meals offered over the week have been pre-populated (column M1). </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</si>
  <si>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</si>
  <si>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</si>
  <si>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</si>
  <si>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</si>
  <si>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</si>
  <si>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</si>
  <si>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</si>
  <si>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</si>
  <si>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</si>
  <si>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</si>
  <si>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</si>
  <si>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</si>
  <si>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Other Items Nutrient Assessment</t>
  </si>
  <si>
    <t>The section to the far right is entitled “Other items: Sides and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</si>
  <si>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</si>
  <si>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</si>
  <si>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</si>
  <si>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</si>
  <si>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</si>
  <si>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ketchup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</si>
  <si>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</si>
  <si>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</si>
  <si>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</si>
  <si>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</si>
  <si>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</si>
  <si>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</si>
  <si>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</si>
  <si>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</si>
  <si>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</si>
  <si>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</si>
  <si>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</si>
  <si>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Breakfast, Grades 6-8</t>
  </si>
  <si>
    <t>Click here to go to Optional Serving Size and Fraction Calculators</t>
  </si>
  <si>
    <t>Click here to go to the calories and saturated fat table for commonly used condiments</t>
  </si>
  <si>
    <t>Go to Results</t>
  </si>
  <si>
    <t>Fruit, Milk, and Non-starchy and Starchy Vegetable Nutrient Assessement</t>
  </si>
  <si>
    <t>Other items: Sides and Condiments Nutrient Data Entry</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</si>
  <si>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</si>
  <si>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</si>
  <si>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</si>
  <si>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M1</t>
  </si>
  <si>
    <t>M2</t>
  </si>
  <si>
    <t>M3</t>
  </si>
  <si>
    <t>M4</t>
  </si>
  <si>
    <t>M5</t>
  </si>
  <si>
    <t>M6</t>
  </si>
  <si>
    <t>O1</t>
  </si>
  <si>
    <t>O2</t>
  </si>
  <si>
    <t>O3</t>
  </si>
  <si>
    <t>O4</t>
  </si>
  <si>
    <t>O5</t>
  </si>
  <si>
    <t>Cal_serv</t>
  </si>
  <si>
    <t>fat_serv</t>
  </si>
  <si>
    <r>
      <t xml:space="preserve">Meal Name
</t>
    </r>
    <r>
      <rPr>
        <sz val="10"/>
        <color indexed="8"/>
        <rFont val="Calibri"/>
        <family val="2"/>
      </rPr>
      <t>This column is pre-populated with the meal names entered
 on the "All Meals" tab</t>
    </r>
  </si>
  <si>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</si>
  <si>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</si>
  <si>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</si>
  <si>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 (mg)</t>
  </si>
  <si>
    <t>Number of planned servings for the week</t>
  </si>
  <si>
    <t>cal</t>
  </si>
  <si>
    <t>fat</t>
  </si>
  <si>
    <t>sod</t>
  </si>
  <si>
    <t>Condiments</t>
  </si>
  <si>
    <t>Number of offered servings for the week</t>
  </si>
  <si>
    <t>OPTIONAL Tools to Assist in Serving Calculations</t>
  </si>
  <si>
    <t>Fruit (cups)</t>
  </si>
  <si>
    <t>Example: Bagel and cream cheese</t>
  </si>
  <si>
    <t xml:space="preserve">Bagel </t>
  </si>
  <si>
    <t>Example: Ketchup</t>
  </si>
  <si>
    <t>Calories and Saturated Fat Serving Size Calculator (cups)</t>
  </si>
  <si>
    <t>Cups fruit offered over the week:</t>
  </si>
  <si>
    <t>sodium=</t>
  </si>
  <si>
    <t>Enter the number of cups offered:</t>
  </si>
  <si>
    <t>Fruit is offered throughout the week with added fat:</t>
  </si>
  <si>
    <t>Fruit is offered throughout the week with added sugar:</t>
  </si>
  <si>
    <t>avg_day_sod</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</si>
  <si>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</si>
  <si>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</si>
  <si>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</si>
  <si>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</si>
  <si>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</si>
  <si>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</si>
  <si>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</si>
  <si>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avg_day_cal</t>
  </si>
  <si>
    <t>Number of calories or saturated fat/serving (cups) offered:</t>
  </si>
  <si>
    <t>Fruit not offered</t>
  </si>
  <si>
    <t>Calories and Saturated Fat Serving Size Calculator (weight)</t>
  </si>
  <si>
    <t>Enter food item weight offered:</t>
  </si>
  <si>
    <t>Average serving size:</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</si>
  <si>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</si>
  <si>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</si>
  <si>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</si>
  <si>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</si>
  <si>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</si>
  <si>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</si>
  <si>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avg_day_fat</t>
  </si>
  <si>
    <t>Number of calories or saturated fat
 (weight offered):</t>
  </si>
  <si>
    <t>Low-fat (1%) unflavored &amp; nonfat flavored</t>
  </si>
  <si>
    <t>Milk not offered</t>
  </si>
  <si>
    <r>
      <rPr>
        <b/>
        <sz val="12"/>
        <color theme="10"/>
        <rFont val="Calibri"/>
        <family val="2"/>
      </rPr>
      <t xml:space="preserve">                   </t>
    </r>
    <r>
      <rPr>
        <b/>
        <u/>
        <sz val="12"/>
        <color theme="10"/>
        <rFont val="Calibri"/>
        <family val="2"/>
      </rPr>
      <t>Non-Starchy and Starchy Vegetables</t>
    </r>
  </si>
  <si>
    <t>Go Back to Assessment</t>
  </si>
  <si>
    <t>For the following two sections please indicate how each type of vegetable is offered throughout the week</t>
  </si>
  <si>
    <t>Non-Starchy Vegetables</t>
  </si>
  <si>
    <t>Cups of non-starchy vegetables offered over the week</t>
  </si>
  <si>
    <t>Non-starchy vegetables are offered throughout the week with added fat:</t>
  </si>
  <si>
    <t>avg_day_sod=</t>
  </si>
  <si>
    <t>Calories and Saturated Fat for Commonly Used Condiments</t>
  </si>
  <si>
    <t>Less than 30% of the total non starchy offerings</t>
  </si>
  <si>
    <t>Cal_wk</t>
  </si>
  <si>
    <t>fat_wk</t>
  </si>
  <si>
    <t>Source of Fat</t>
  </si>
  <si>
    <t>Calories (kcal)</t>
  </si>
  <si>
    <t>Saturated Fat (gm)</t>
  </si>
  <si>
    <t>Sodium (Na)</t>
  </si>
  <si>
    <t>30% to 70% of the total non starchy offerings</t>
  </si>
  <si>
    <t>Butter (2tsp)</t>
  </si>
  <si>
    <t>More than 70% of the total non starchy offerings</t>
  </si>
  <si>
    <t>Margarine (2tsp)</t>
  </si>
  <si>
    <t>Margarine (stick)</t>
  </si>
  <si>
    <t>Non starchy vegetables not offered</t>
  </si>
  <si>
    <t>Heavy cream (2 Tbsp)</t>
  </si>
  <si>
    <t xml:space="preserve">                              Starchy vegetables</t>
  </si>
  <si>
    <t>Ranch dressing, regular (1 Tbsp)</t>
  </si>
  <si>
    <t>Cups of starchy vegetables offered over the week</t>
  </si>
  <si>
    <t>Ranch dressing, reduced fat (1 Tbsp)</t>
  </si>
  <si>
    <t>Starchy vegetables are offered throughout the week with added fat:</t>
  </si>
  <si>
    <t>Italian dressing, regular (1 Tbsp)</t>
  </si>
  <si>
    <t>Less than 30% of the total starchy offerings</t>
  </si>
  <si>
    <t>Italian dressing, reduced fat (1 Tbsp)</t>
  </si>
  <si>
    <t>30% to 70% of the total starchy offerings</t>
  </si>
  <si>
    <t>Mayonnaise (1 Tbsp)</t>
  </si>
  <si>
    <t>More than 70% of the total starchy offerings</t>
  </si>
  <si>
    <t>Ketchup (9gm packet)</t>
  </si>
  <si>
    <t>Starchy vegetables not offered</t>
  </si>
  <si>
    <t>Honey (1 Tbsp)</t>
  </si>
  <si>
    <t>Maple syrup (2 Tbsp)</t>
  </si>
  <si>
    <t>Mustard (5gm packet)</t>
  </si>
  <si>
    <t>Vegetable Sodium Assessment Questions
**Only complete if vegetables are offered**</t>
  </si>
  <si>
    <t xml:space="preserve">If you offer vegetables during the week at breakfast, select "Yes" or "No" for each question regarding sodium usage in vegetables. </t>
  </si>
  <si>
    <t>Total veg</t>
  </si>
  <si>
    <t>Question</t>
  </si>
  <si>
    <t>Yes</t>
  </si>
  <si>
    <t>No</t>
  </si>
  <si>
    <t>Total starchy</t>
  </si>
  <si>
    <t>1. Do you serve fresh vegetables two or more days per week?</t>
  </si>
  <si>
    <r>
      <t xml:space="preserve">2. Do you offer fried potatoes less than two days per week?
</t>
    </r>
    <r>
      <rPr>
        <sz val="10"/>
        <color indexed="8"/>
        <rFont val="Calibri"/>
        <family val="2"/>
      </rPr>
      <t xml:space="preserve"> (select "No" if you offer MORE than two days)</t>
    </r>
  </si>
  <si>
    <t>3.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</si>
  <si>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</si>
  <si>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</si>
  <si>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</si>
  <si>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4. What percentage of vegetables offered each week are USDA foods items?</t>
  </si>
  <si>
    <t>Once all questions have been answered for fruits, milk, non-starchy and starchy vegetables, scroll to the top and begin the "Main Dish Simplified Nutrient Data Entry" section and the "Other items" data entry section.</t>
  </si>
  <si>
    <t>Total adds</t>
  </si>
  <si>
    <t>Daily Amounts Based on the Average for a 5-day week</t>
  </si>
  <si>
    <t>Nutrient</t>
  </si>
  <si>
    <t>Measure</t>
  </si>
  <si>
    <t>Required Range</t>
  </si>
  <si>
    <t>Assessment</t>
  </si>
  <si>
    <t>Calories</t>
  </si>
  <si>
    <t>Daily Average</t>
  </si>
  <si>
    <t>400-550 kcal</t>
  </si>
  <si>
    <t>Saturated Fat</t>
  </si>
  <si>
    <t>Percent of Calories</t>
  </si>
  <si>
    <t>Less than 10% of total calories</t>
  </si>
  <si>
    <t>Sodium</t>
  </si>
  <si>
    <t>Less than or equal to 600 mg</t>
  </si>
  <si>
    <t>Total_avg_daily for F,M,V</t>
  </si>
  <si>
    <t>Cal</t>
  </si>
  <si>
    <t>sat fat</t>
  </si>
  <si>
    <t>Num_servings</t>
  </si>
  <si>
    <t>Total cal</t>
  </si>
  <si>
    <t>Total fat</t>
  </si>
  <si>
    <t>sodium</t>
  </si>
  <si>
    <t>Comments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</si>
</sst>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i/>
      <sz val="12"/>
      <color indexed="8"/>
      <name val="Times New Roman"/>
      <family val="1"/>
    </font>
    <font>
      <b/>
      <sz val="13.2"/>
      <color indexed="17"/>
      <name val="Times New Roman"/>
      <family val="1"/>
    </font>
    <font>
      <sz val="13.2"/>
      <color indexed="17"/>
      <name val="Times New Roman"/>
      <family val="1"/>
    </font>
    <font>
      <i/>
      <sz val="13.2"/>
      <name val="Times New Roman"/>
      <family val="1"/>
    </font>
    <font>
      <sz val="13.2"/>
      <name val="Times New Roman"/>
      <family val="1"/>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12"/>
      <color theme="10"/>
      <name val="Calibri"/>
      <family val="2"/>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8" fillId="0" borderId="0" applyNumberFormat="0" applyFill="0" applyBorder="0" applyAlignment="0" applyProtection="0">
      <alignment vertical="top"/>
      <protection locked="0"/>
    </xf>
    <xf numFmtId="9" fontId="26" fillId="0" borderId="0" applyFont="0" applyFill="0" applyBorder="0" applyAlignment="0" applyProtection="0"/>
  </cellStyleXfs>
  <cellXfs count="759">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31" fillId="0" borderId="0" xfId="0" applyFont="1" applyProtection="1">
      <protection hidden="1"/>
    </xf>
    <xf numFmtId="12" fontId="0" fillId="0" borderId="0" xfId="0" applyNumberFormat="1" applyAlignment="1" applyProtection="1">
      <alignment horizontal="center"/>
      <protection hidden="1"/>
    </xf>
    <xf numFmtId="0" fontId="31"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31" fillId="4" borderId="4" xfId="0" applyFont="1" applyFill="1" applyBorder="1" applyAlignment="1" applyProtection="1">
      <alignment horizontal="center" vertical="center"/>
      <protection hidden="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10" fillId="5" borderId="7" xfId="0" applyFont="1" applyFill="1" applyBorder="1" applyAlignment="1">
      <alignment horizontal="center" wrapText="1"/>
    </xf>
    <xf numFmtId="0" fontId="29" fillId="4" borderId="8" xfId="0" applyFont="1" applyFill="1" applyBorder="1" applyAlignment="1" applyProtection="1">
      <alignment horizontal="center" wrapText="1"/>
      <protection hidden="1"/>
    </xf>
    <xf numFmtId="0" fontId="31" fillId="6" borderId="9" xfId="0" applyFont="1" applyFill="1" applyBorder="1" applyAlignment="1">
      <alignment horizontal="center" vertical="center" wrapText="1"/>
    </xf>
    <xf numFmtId="0" fontId="32" fillId="0" borderId="0" xfId="0" applyFont="1" applyAlignment="1">
      <alignment horizontal="center" vertical="center"/>
    </xf>
    <xf numFmtId="0" fontId="31" fillId="7" borderId="10" xfId="0" applyFont="1" applyFill="1" applyBorder="1" applyAlignment="1">
      <alignment vertical="center"/>
    </xf>
    <xf numFmtId="0" fontId="31" fillId="7" borderId="2" xfId="0" applyFont="1" applyFill="1" applyBorder="1" applyAlignment="1">
      <alignment vertical="center"/>
    </xf>
    <xf numFmtId="0" fontId="31"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33" fillId="0" borderId="6" xfId="0" applyFont="1" applyBorder="1" applyProtection="1">
      <protection locked="0"/>
    </xf>
    <xf numFmtId="0" fontId="33"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4" fillId="0" borderId="0" xfId="0" applyFont="1" applyAlignment="1">
      <alignment horizontal="center" wrapText="1"/>
    </xf>
    <xf numFmtId="0" fontId="35" fillId="0" borderId="0" xfId="0" applyFont="1" applyAlignment="1">
      <alignment wrapText="1"/>
    </xf>
    <xf numFmtId="0" fontId="36" fillId="10" borderId="21" xfId="0" applyFont="1" applyFill="1" applyBorder="1" applyAlignment="1">
      <alignment horizontal="center" wrapText="1"/>
    </xf>
    <xf numFmtId="0" fontId="35" fillId="10" borderId="21" xfId="0" applyFont="1" applyFill="1" applyBorder="1" applyAlignment="1">
      <alignment horizontal="center" wrapText="1"/>
    </xf>
    <xf numFmtId="0" fontId="35" fillId="11" borderId="21" xfId="0" applyFont="1" applyFill="1" applyBorder="1" applyAlignment="1">
      <alignment horizontal="center" wrapText="1"/>
    </xf>
    <xf numFmtId="0" fontId="35" fillId="5" borderId="21" xfId="0" applyFont="1" applyFill="1" applyBorder="1" applyAlignment="1">
      <alignment horizontal="center" wrapText="1"/>
    </xf>
    <xf numFmtId="0" fontId="37" fillId="5" borderId="22" xfId="0" applyFont="1" applyFill="1" applyBorder="1" applyAlignment="1">
      <alignment horizontal="center" wrapText="1"/>
    </xf>
    <xf numFmtId="0" fontId="38" fillId="5" borderId="21" xfId="0" applyFont="1" applyFill="1" applyBorder="1" applyAlignment="1">
      <alignment horizontal="center" wrapText="1"/>
    </xf>
    <xf numFmtId="0" fontId="39" fillId="5" borderId="21" xfId="1" applyFont="1" applyFill="1" applyBorder="1" applyAlignment="1" applyProtection="1">
      <alignment horizontal="center" wrapText="1"/>
      <protection locked="0"/>
    </xf>
    <xf numFmtId="0" fontId="35" fillId="5" borderId="21" xfId="0" applyFont="1" applyFill="1" applyBorder="1" applyAlignment="1">
      <alignment horizontal="center" vertical="center" wrapText="1"/>
    </xf>
    <xf numFmtId="0" fontId="40" fillId="5" borderId="7" xfId="0" applyFont="1" applyFill="1" applyBorder="1" applyAlignment="1">
      <alignment horizontal="center" wrapText="1"/>
    </xf>
    <xf numFmtId="0" fontId="35" fillId="5" borderId="7" xfId="0" applyFont="1" applyFill="1" applyBorder="1" applyAlignment="1">
      <alignment horizontal="center" vertical="center" wrapText="1"/>
    </xf>
    <xf numFmtId="0" fontId="36" fillId="12" borderId="21" xfId="0" applyFont="1" applyFill="1" applyBorder="1" applyAlignment="1">
      <alignment horizontal="center" vertical="center" wrapText="1"/>
    </xf>
    <xf numFmtId="0" fontId="35" fillId="5" borderId="83" xfId="0" applyFont="1" applyFill="1" applyBorder="1" applyAlignment="1">
      <alignment horizontal="center" wrapText="1"/>
    </xf>
    <xf numFmtId="0" fontId="35" fillId="0" borderId="0" xfId="0" applyFont="1" applyAlignment="1">
      <alignment horizontal="center" wrapText="1"/>
    </xf>
    <xf numFmtId="0" fontId="36" fillId="0" borderId="0" xfId="0" applyFont="1" applyAlignment="1">
      <alignment wrapText="1"/>
    </xf>
    <xf numFmtId="0" fontId="37" fillId="0" borderId="0" xfId="0" applyFont="1" applyAlignment="1">
      <alignment horizontal="center" wrapText="1"/>
    </xf>
    <xf numFmtId="0" fontId="36" fillId="0" borderId="0" xfId="0" applyFont="1" applyAlignment="1">
      <alignment horizontal="center" vertical="center" wrapText="1"/>
    </xf>
    <xf numFmtId="0" fontId="38" fillId="0" borderId="0" xfId="0" applyFont="1" applyAlignment="1">
      <alignment horizontal="center" wrapText="1"/>
    </xf>
    <xf numFmtId="0" fontId="39" fillId="0" borderId="0" xfId="1" applyFont="1" applyFill="1" applyBorder="1" applyAlignment="1" applyProtection="1">
      <alignment horizontal="center" wrapText="1"/>
      <protection locked="0"/>
    </xf>
    <xf numFmtId="0" fontId="35" fillId="0" borderId="0" xfId="0" applyFont="1" applyAlignment="1">
      <alignment horizontal="center" vertical="center" wrapText="1"/>
    </xf>
    <xf numFmtId="0" fontId="40" fillId="0" borderId="0" xfId="0" applyFont="1" applyAlignment="1">
      <alignment horizontal="center" wrapText="1"/>
    </xf>
    <xf numFmtId="0" fontId="41" fillId="0" borderId="0" xfId="1" applyFont="1" applyFill="1" applyBorder="1" applyAlignment="1" applyProtection="1">
      <alignment horizontal="center" wrapText="1"/>
    </xf>
    <xf numFmtId="0" fontId="41" fillId="0" borderId="0" xfId="1" applyFont="1" applyFill="1" applyBorder="1" applyAlignment="1" applyProtection="1">
      <alignment horizontal="center" wrapText="1"/>
      <protection locked="0"/>
    </xf>
    <xf numFmtId="0" fontId="36"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5" fillId="5" borderId="7" xfId="0" applyFont="1" applyFill="1" applyBorder="1" applyAlignment="1">
      <alignment horizontal="center" wrapText="1"/>
    </xf>
    <xf numFmtId="0" fontId="36"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41"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32"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9" fillId="0" borderId="6"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31"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31" fillId="0" borderId="0" xfId="0" applyFont="1"/>
    <xf numFmtId="0" fontId="36" fillId="5" borderId="21" xfId="0" applyFont="1" applyFill="1" applyBorder="1" applyAlignment="1">
      <alignment horizontal="center" wrapText="1"/>
    </xf>
    <xf numFmtId="0" fontId="8" fillId="11" borderId="21" xfId="0" applyFont="1" applyFill="1" applyBorder="1" applyAlignment="1">
      <alignment horizontal="center" wrapText="1"/>
    </xf>
    <xf numFmtId="0" fontId="29" fillId="4" borderId="30" xfId="0" applyFont="1" applyFill="1" applyBorder="1" applyAlignment="1" applyProtection="1">
      <alignment horizontal="center" vertical="center" wrapText="1"/>
      <protection hidden="1"/>
    </xf>
    <xf numFmtId="0" fontId="35" fillId="0" borderId="31" xfId="0" applyFont="1" applyBorder="1" applyAlignment="1">
      <alignment horizontal="center" wrapText="1"/>
    </xf>
    <xf numFmtId="0" fontId="35" fillId="3" borderId="21" xfId="0" applyFont="1" applyFill="1" applyBorder="1" applyAlignment="1">
      <alignment horizontal="center" wrapText="1"/>
    </xf>
    <xf numFmtId="0" fontId="8" fillId="3" borderId="21" xfId="0" applyFont="1" applyFill="1" applyBorder="1" applyAlignment="1">
      <alignment horizontal="center" wrapText="1"/>
    </xf>
    <xf numFmtId="0" fontId="35" fillId="3" borderId="7" xfId="0" applyFont="1" applyFill="1" applyBorder="1" applyAlignment="1">
      <alignment horizontal="center" wrapText="1"/>
    </xf>
    <xf numFmtId="0" fontId="40" fillId="0" borderId="0" xfId="0" applyFont="1" applyAlignment="1">
      <alignment horizontal="center" vertical="center" wrapText="1"/>
    </xf>
    <xf numFmtId="0" fontId="31" fillId="0" borderId="0" xfId="0" applyFont="1" applyProtection="1">
      <protection locked="0"/>
    </xf>
    <xf numFmtId="0" fontId="32" fillId="0" borderId="0" xfId="0" applyFont="1" applyAlignment="1" applyProtection="1">
      <alignment vertical="center" wrapText="1"/>
      <protection locked="0"/>
    </xf>
    <xf numFmtId="0" fontId="43"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6" fillId="11" borderId="21" xfId="0" applyFont="1" applyFill="1" applyBorder="1" applyAlignment="1">
      <alignment horizontal="center" wrapText="1"/>
    </xf>
    <xf numFmtId="0" fontId="44" fillId="13" borderId="33" xfId="0" applyFont="1" applyFill="1" applyBorder="1" applyAlignment="1">
      <alignment horizontal="center" wrapText="1"/>
    </xf>
    <xf numFmtId="0" fontId="29" fillId="0" borderId="0" xfId="0" applyFont="1"/>
    <xf numFmtId="0" fontId="29" fillId="0" borderId="0" xfId="0" applyFont="1" applyAlignment="1">
      <alignment vertical="center"/>
    </xf>
    <xf numFmtId="0" fontId="31"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5" fillId="15" borderId="34" xfId="0" applyFont="1" applyFill="1" applyBorder="1" applyAlignment="1">
      <alignment horizontal="center" vertical="center" wrapText="1"/>
    </xf>
    <xf numFmtId="0" fontId="45" fillId="15" borderId="35" xfId="0" applyFont="1" applyFill="1" applyBorder="1" applyAlignment="1">
      <alignment horizontal="center" vertical="center" wrapText="1"/>
    </xf>
    <xf numFmtId="0" fontId="45" fillId="15" borderId="36" xfId="0" applyFont="1" applyFill="1" applyBorder="1" applyAlignment="1">
      <alignment horizontal="center" vertical="center" wrapText="1"/>
    </xf>
    <xf numFmtId="0" fontId="29" fillId="15" borderId="34" xfId="0" applyFont="1" applyFill="1" applyBorder="1" applyAlignment="1">
      <alignment horizontal="center" vertical="center" wrapText="1"/>
    </xf>
    <xf numFmtId="0" fontId="29" fillId="15" borderId="35" xfId="0" applyFont="1" applyFill="1" applyBorder="1" applyAlignment="1">
      <alignment horizontal="center" vertical="center" wrapText="1"/>
    </xf>
    <xf numFmtId="0" fontId="29" fillId="15" borderId="36" xfId="0" applyFont="1" applyFill="1" applyBorder="1" applyAlignment="1">
      <alignment horizontal="center" vertical="center" wrapText="1"/>
    </xf>
    <xf numFmtId="0" fontId="29" fillId="15" borderId="37" xfId="0" applyFont="1" applyFill="1" applyBorder="1" applyAlignment="1">
      <alignment horizontal="center" vertical="center" wrapText="1"/>
    </xf>
    <xf numFmtId="0" fontId="29" fillId="15" borderId="38" xfId="0" applyFont="1" applyFill="1" applyBorder="1" applyAlignment="1">
      <alignment horizontal="center" vertical="center" wrapText="1"/>
    </xf>
    <xf numFmtId="0" fontId="29" fillId="15" borderId="39" xfId="0" applyFont="1" applyFill="1" applyBorder="1" applyAlignment="1">
      <alignment horizontal="center" vertical="center" wrapText="1"/>
    </xf>
    <xf numFmtId="0" fontId="29" fillId="15" borderId="40" xfId="0" applyFont="1" applyFill="1" applyBorder="1" applyAlignment="1">
      <alignment horizontal="center" vertical="center" wrapText="1"/>
    </xf>
    <xf numFmtId="0" fontId="29" fillId="15" borderId="0" xfId="0" applyFont="1" applyFill="1" applyAlignment="1">
      <alignment horizontal="center" vertical="center" wrapText="1"/>
    </xf>
    <xf numFmtId="12" fontId="46" fillId="15" borderId="5" xfId="0" applyNumberFormat="1" applyFont="1" applyFill="1" applyBorder="1"/>
    <xf numFmtId="0" fontId="46" fillId="15" borderId="5" xfId="0" applyFont="1" applyFill="1" applyBorder="1"/>
    <xf numFmtId="12" fontId="29"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7"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7"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9" fillId="8" borderId="6" xfId="0" applyFont="1" applyFill="1" applyBorder="1" applyAlignment="1">
      <alignment vertical="center" wrapText="1"/>
    </xf>
    <xf numFmtId="0" fontId="47" fillId="16" borderId="0" xfId="0" applyFont="1" applyFill="1" applyAlignment="1">
      <alignment vertical="center" wrapText="1"/>
    </xf>
    <xf numFmtId="0" fontId="0" fillId="10" borderId="0" xfId="0" applyFill="1" applyAlignment="1" applyProtection="1">
      <alignment vertical="center" wrapText="1"/>
      <protection locked="0"/>
    </xf>
    <xf numFmtId="0" fontId="47"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7"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7"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9" fillId="4" borderId="24" xfId="0" applyFont="1" applyFill="1" applyBorder="1" applyAlignment="1">
      <alignment horizontal="right" vertical="center" wrapText="1"/>
    </xf>
    <xf numFmtId="12" fontId="29" fillId="0" borderId="6" xfId="0" applyNumberFormat="1" applyFont="1" applyBorder="1" applyAlignment="1">
      <alignment horizontal="right" vertical="center"/>
    </xf>
    <xf numFmtId="0" fontId="29" fillId="0" borderId="6" xfId="0" applyFont="1" applyBorder="1" applyAlignment="1">
      <alignment horizontal="right" vertical="center"/>
    </xf>
    <xf numFmtId="12" fontId="29" fillId="5" borderId="6" xfId="0" applyNumberFormat="1" applyFont="1" applyFill="1" applyBorder="1" applyAlignment="1">
      <alignment horizontal="center" vertical="center"/>
    </xf>
    <xf numFmtId="0" fontId="29" fillId="4" borderId="6" xfId="0" applyFont="1" applyFill="1" applyBorder="1" applyAlignment="1">
      <alignment horizontal="right" vertical="center" wrapText="1"/>
    </xf>
    <xf numFmtId="0" fontId="29"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8" fillId="0" borderId="0" xfId="0" applyFont="1"/>
    <xf numFmtId="0" fontId="0" fillId="18" borderId="45" xfId="0" applyFill="1" applyBorder="1" applyProtection="1">
      <protection locked="0"/>
    </xf>
    <xf numFmtId="0" fontId="0" fillId="18" borderId="14" xfId="0" applyFill="1" applyBorder="1" applyProtection="1">
      <protection locked="0"/>
    </xf>
    <xf numFmtId="0" fontId="49" fillId="0" borderId="0" xfId="0" applyFont="1"/>
    <xf numFmtId="2" fontId="0" fillId="0" borderId="0" xfId="0" applyNumberFormat="1" applyProtection="1">
      <protection locked="0"/>
    </xf>
    <xf numFmtId="0" fontId="41"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31" fillId="3" borderId="35" xfId="0" applyFont="1" applyFill="1" applyBorder="1" applyAlignment="1" applyProtection="1">
      <alignment horizontal="center" vertical="center" wrapText="1"/>
      <protection hidden="1"/>
    </xf>
    <xf numFmtId="0" fontId="31" fillId="3" borderId="36" xfId="0" applyFont="1" applyFill="1" applyBorder="1" applyAlignment="1" applyProtection="1">
      <alignment horizontal="center" vertical="center" wrapText="1"/>
      <protection hidden="1"/>
    </xf>
    <xf numFmtId="0" fontId="31" fillId="5" borderId="35" xfId="0" applyFont="1" applyFill="1" applyBorder="1" applyAlignment="1" applyProtection="1">
      <alignment horizontal="center" vertical="center" wrapText="1"/>
      <protection hidden="1"/>
    </xf>
    <xf numFmtId="0" fontId="50"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9" fillId="9" borderId="35" xfId="1" applyFont="1" applyFill="1" applyBorder="1" applyAlignment="1" applyProtection="1">
      <alignment horizontal="center" vertical="center" wrapText="1"/>
      <protection locked="0"/>
    </xf>
    <xf numFmtId="0" fontId="29" fillId="11" borderId="46" xfId="0" applyFont="1" applyFill="1" applyBorder="1" applyAlignment="1" applyProtection="1">
      <alignment horizontal="center" vertical="center" wrapText="1"/>
      <protection hidden="1"/>
    </xf>
    <xf numFmtId="0" fontId="29" fillId="11" borderId="34" xfId="0" applyFont="1" applyFill="1" applyBorder="1" applyAlignment="1" applyProtection="1">
      <alignment horizontal="center" vertical="center" wrapText="1"/>
      <protection hidden="1"/>
    </xf>
    <xf numFmtId="0" fontId="29" fillId="11" borderId="47" xfId="0" applyFont="1" applyFill="1" applyBorder="1" applyAlignment="1" applyProtection="1">
      <alignment horizontal="center" vertical="center" wrapText="1"/>
      <protection hidden="1"/>
    </xf>
    <xf numFmtId="1" fontId="29" fillId="11" borderId="48" xfId="0" applyNumberFormat="1" applyFont="1" applyFill="1" applyBorder="1" applyAlignment="1" applyProtection="1">
      <alignment horizontal="center" vertical="center" wrapText="1"/>
      <protection hidden="1"/>
    </xf>
    <xf numFmtId="0" fontId="29" fillId="3" borderId="39" xfId="0" applyFont="1" applyFill="1" applyBorder="1" applyAlignment="1" applyProtection="1">
      <alignment horizontal="center" vertical="center"/>
      <protection hidden="1"/>
    </xf>
    <xf numFmtId="0" fontId="29" fillId="4" borderId="35" xfId="0" applyFont="1" applyFill="1" applyBorder="1" applyAlignment="1" applyProtection="1">
      <alignment horizontal="center" vertical="center"/>
      <protection hidden="1"/>
    </xf>
    <xf numFmtId="0" fontId="31"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51" fillId="18" borderId="49" xfId="0" applyFont="1" applyFill="1" applyBorder="1" applyAlignment="1">
      <alignment horizontal="right" vertical="center"/>
    </xf>
    <xf numFmtId="2" fontId="51"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5" fillId="7" borderId="7" xfId="0" applyFont="1" applyFill="1" applyBorder="1" applyAlignment="1">
      <alignment horizontal="center" wrapText="1"/>
    </xf>
    <xf numFmtId="0" fontId="41" fillId="7" borderId="21" xfId="1" applyFont="1" applyFill="1" applyBorder="1" applyAlignment="1" applyProtection="1">
      <alignment horizontal="center" wrapText="1"/>
    </xf>
    <xf numFmtId="0" fontId="35" fillId="7" borderId="21" xfId="0" applyFont="1" applyFill="1" applyBorder="1" applyAlignment="1">
      <alignment horizontal="center" wrapText="1"/>
    </xf>
    <xf numFmtId="0" fontId="41" fillId="7" borderId="22" xfId="1" applyFont="1" applyFill="1" applyBorder="1" applyAlignment="1" applyProtection="1">
      <alignment horizontal="center" wrapText="1"/>
    </xf>
    <xf numFmtId="0" fontId="35" fillId="0" borderId="0" xfId="0" applyFont="1"/>
    <xf numFmtId="0" fontId="0" fillId="0" borderId="0" xfId="0" applyAlignment="1">
      <alignment horizontal="center" wrapText="1"/>
    </xf>
    <xf numFmtId="0" fontId="40" fillId="17" borderId="21" xfId="0" applyFont="1" applyFill="1" applyBorder="1" applyAlignment="1">
      <alignment horizontal="center" wrapText="1"/>
    </xf>
    <xf numFmtId="0" fontId="35" fillId="17" borderId="21" xfId="0" applyFont="1" applyFill="1" applyBorder="1" applyAlignment="1">
      <alignment horizontal="center" wrapText="1"/>
    </xf>
    <xf numFmtId="0" fontId="41" fillId="17" borderId="22" xfId="1" applyFont="1" applyFill="1" applyBorder="1" applyAlignment="1" applyProtection="1">
      <alignment horizontal="center" wrapText="1"/>
    </xf>
    <xf numFmtId="0" fontId="36" fillId="0" borderId="0" xfId="0" applyFont="1"/>
    <xf numFmtId="0" fontId="40" fillId="21" borderId="7" xfId="0" applyFont="1" applyFill="1" applyBorder="1" applyAlignment="1">
      <alignment horizontal="center" wrapText="1"/>
    </xf>
    <xf numFmtId="0" fontId="40" fillId="21" borderId="21" xfId="0" applyFont="1" applyFill="1" applyBorder="1" applyAlignment="1">
      <alignment horizontal="center" wrapText="1"/>
    </xf>
    <xf numFmtId="0" fontId="35" fillId="21" borderId="21" xfId="0" applyFont="1" applyFill="1" applyBorder="1" applyAlignment="1">
      <alignment horizontal="center" wrapText="1"/>
    </xf>
    <xf numFmtId="0" fontId="41" fillId="21" borderId="22" xfId="1" applyFont="1" applyFill="1" applyBorder="1" applyAlignment="1" applyProtection="1">
      <alignment horizontal="center" wrapText="1"/>
    </xf>
    <xf numFmtId="0" fontId="35" fillId="19" borderId="21" xfId="0" applyFont="1" applyFill="1" applyBorder="1" applyAlignment="1">
      <alignment horizontal="center" wrapText="1"/>
    </xf>
    <xf numFmtId="0" fontId="41" fillId="19" borderId="22" xfId="1" applyFont="1" applyFill="1" applyBorder="1" applyAlignment="1" applyProtection="1">
      <alignment horizontal="center" wrapText="1"/>
    </xf>
    <xf numFmtId="0" fontId="40" fillId="16" borderId="7" xfId="0" applyFont="1" applyFill="1" applyBorder="1" applyAlignment="1">
      <alignment horizontal="center" wrapText="1"/>
    </xf>
    <xf numFmtId="0" fontId="40" fillId="16" borderId="21" xfId="0" applyFont="1" applyFill="1" applyBorder="1" applyAlignment="1">
      <alignment horizontal="center" wrapText="1"/>
    </xf>
    <xf numFmtId="0" fontId="35" fillId="16" borderId="21" xfId="0" applyFont="1" applyFill="1" applyBorder="1" applyAlignment="1">
      <alignment horizontal="center" wrapText="1"/>
    </xf>
    <xf numFmtId="0" fontId="41" fillId="16" borderId="22" xfId="1" applyFont="1" applyFill="1" applyBorder="1" applyAlignment="1" applyProtection="1">
      <alignment horizontal="center" wrapText="1"/>
      <protection locked="0"/>
    </xf>
    <xf numFmtId="0" fontId="41" fillId="5" borderId="22" xfId="1" applyFont="1" applyFill="1" applyBorder="1" applyAlignment="1" applyProtection="1">
      <alignment horizontal="center"/>
      <protection locked="0"/>
    </xf>
    <xf numFmtId="0" fontId="35" fillId="0" borderId="0" xfId="0" applyFont="1" applyAlignment="1">
      <alignment horizontal="center"/>
    </xf>
    <xf numFmtId="0" fontId="35" fillId="5" borderId="7" xfId="0" applyFont="1" applyFill="1" applyBorder="1" applyAlignment="1">
      <alignment horizontal="center"/>
    </xf>
    <xf numFmtId="0" fontId="35" fillId="5" borderId="21" xfId="0" applyFont="1" applyFill="1" applyBorder="1" applyAlignment="1">
      <alignment horizontal="center"/>
    </xf>
    <xf numFmtId="0" fontId="37" fillId="5" borderId="21" xfId="0" applyFont="1" applyFill="1" applyBorder="1" applyAlignment="1">
      <alignment horizontal="center"/>
    </xf>
    <xf numFmtId="0" fontId="35" fillId="5" borderId="21" xfId="0" applyFont="1" applyFill="1" applyBorder="1" applyAlignment="1">
      <alignment horizontal="left" indent="5"/>
    </xf>
    <xf numFmtId="0" fontId="35" fillId="5" borderId="22" xfId="0" applyFont="1" applyFill="1" applyBorder="1" applyAlignment="1">
      <alignment horizontal="center"/>
    </xf>
    <xf numFmtId="0" fontId="36" fillId="12" borderId="53" xfId="0" applyFont="1" applyFill="1" applyBorder="1" applyAlignment="1">
      <alignment horizontal="center" vertical="center" wrapText="1"/>
    </xf>
    <xf numFmtId="0" fontId="36" fillId="0" borderId="42" xfId="0" applyFont="1" applyBorder="1" applyAlignment="1">
      <alignment horizontal="center" vertical="center" wrapText="1"/>
    </xf>
    <xf numFmtId="0" fontId="36" fillId="12" borderId="33" xfId="0" applyFont="1" applyFill="1" applyBorder="1" applyAlignment="1">
      <alignment horizontal="center" vertical="center" wrapText="1"/>
    </xf>
    <xf numFmtId="0" fontId="41" fillId="4" borderId="22" xfId="1" applyFont="1" applyFill="1" applyBorder="1" applyAlignment="1" applyProtection="1">
      <alignment horizontal="center" wrapText="1"/>
      <protection locked="0"/>
    </xf>
    <xf numFmtId="0" fontId="35" fillId="4" borderId="21" xfId="0" applyFont="1" applyFill="1" applyBorder="1" applyAlignment="1">
      <alignment horizontal="center" wrapText="1"/>
    </xf>
    <xf numFmtId="0" fontId="40" fillId="4" borderId="21" xfId="0" applyFont="1" applyFill="1" applyBorder="1" applyAlignment="1">
      <alignment horizontal="center" wrapText="1"/>
    </xf>
    <xf numFmtId="0" fontId="40" fillId="4" borderId="7" xfId="0" applyFont="1" applyFill="1" applyBorder="1" applyAlignment="1">
      <alignment horizontal="center" wrapText="1"/>
    </xf>
    <xf numFmtId="0" fontId="35" fillId="19" borderId="21" xfId="0" quotePrefix="1" applyFont="1" applyFill="1" applyBorder="1" applyAlignment="1">
      <alignment horizontal="center" wrapText="1"/>
    </xf>
    <xf numFmtId="0" fontId="35"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45" fillId="15" borderId="54" xfId="0" applyFont="1" applyFill="1" applyBorder="1" applyAlignment="1">
      <alignment horizontal="center" vertical="center" wrapText="1"/>
    </xf>
    <xf numFmtId="0" fontId="29" fillId="15" borderId="55" xfId="0" applyFont="1" applyFill="1" applyBorder="1" applyAlignment="1">
      <alignment horizontal="center" vertical="center" wrapText="1"/>
    </xf>
    <xf numFmtId="0" fontId="43" fillId="0" borderId="0" xfId="0" applyFont="1" applyAlignment="1">
      <alignment horizontal="center" vertical="center" wrapText="1"/>
    </xf>
    <xf numFmtId="0" fontId="39" fillId="0" borderId="0" xfId="1" applyFont="1" applyBorder="1" applyAlignment="1" applyProtection="1">
      <alignment vertical="center"/>
      <protection locked="0"/>
    </xf>
    <xf numFmtId="0" fontId="39" fillId="0" borderId="53" xfId="1" applyFont="1" applyBorder="1" applyAlignment="1" applyProtection="1">
      <alignment vertical="center"/>
      <protection locked="0"/>
    </xf>
    <xf numFmtId="0" fontId="32" fillId="0" borderId="12" xfId="0" applyFont="1" applyBorder="1" applyAlignment="1">
      <alignment horizontal="center" vertical="center"/>
    </xf>
    <xf numFmtId="0" fontId="33"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52" fillId="0" borderId="0" xfId="0" applyFont="1" applyAlignment="1">
      <alignment horizontal="center" vertical="center"/>
    </xf>
    <xf numFmtId="0" fontId="31" fillId="0" borderId="51" xfId="0" applyFont="1" applyBorder="1" applyAlignment="1">
      <alignment horizontal="center" vertical="center"/>
    </xf>
    <xf numFmtId="0" fontId="31" fillId="23" borderId="51" xfId="0" applyFont="1" applyFill="1" applyBorder="1" applyAlignment="1">
      <alignment horizontal="center" vertical="center" wrapText="1"/>
    </xf>
    <xf numFmtId="0" fontId="29" fillId="0" borderId="20" xfId="0" applyFont="1" applyBorder="1" applyAlignment="1">
      <alignment horizontal="center" vertical="center" wrapText="1"/>
    </xf>
    <xf numFmtId="0" fontId="29" fillId="0" borderId="0" xfId="0" applyFont="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0" fontId="53" fillId="0" borderId="14" xfId="0" applyFont="1" applyBorder="1" applyAlignment="1">
      <alignment horizontal="left"/>
    </xf>
    <xf numFmtId="2" fontId="53" fillId="11" borderId="24" xfId="0" applyNumberFormat="1" applyFont="1" applyFill="1" applyBorder="1" applyAlignment="1">
      <alignment horizontal="center" vertical="center"/>
    </xf>
    <xf numFmtId="2" fontId="53" fillId="8" borderId="6" xfId="0" applyNumberFormat="1" applyFont="1" applyFill="1" applyBorder="1" applyAlignment="1">
      <alignment horizontal="center" vertical="center"/>
    </xf>
    <xf numFmtId="2" fontId="53"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53"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31"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31"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9"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12" fontId="29"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9" fillId="18" borderId="20" xfId="0" applyNumberFormat="1" applyFont="1" applyFill="1" applyBorder="1" applyAlignment="1" applyProtection="1">
      <alignment horizontal="center" vertical="center" wrapText="1"/>
      <protection locked="0"/>
    </xf>
    <xf numFmtId="2" fontId="30" fillId="0" borderId="0" xfId="0" applyNumberFormat="1" applyFont="1"/>
    <xf numFmtId="2" fontId="54" fillId="0" borderId="0" xfId="0" applyNumberFormat="1" applyFont="1"/>
    <xf numFmtId="0" fontId="29" fillId="14" borderId="24" xfId="0" applyFont="1" applyFill="1" applyBorder="1" applyAlignment="1">
      <alignment horizontal="center"/>
    </xf>
    <xf numFmtId="0" fontId="29" fillId="14" borderId="41" xfId="0" applyFont="1" applyFill="1" applyBorder="1" applyAlignment="1">
      <alignment horizontal="center"/>
    </xf>
    <xf numFmtId="0" fontId="29" fillId="0" borderId="0" xfId="0" applyFont="1" applyAlignment="1">
      <alignment horizontal="center" vertical="center" wrapText="1"/>
    </xf>
    <xf numFmtId="0" fontId="39" fillId="0" borderId="0" xfId="1" applyFont="1" applyAlignment="1" applyProtection="1">
      <alignment horizontal="center"/>
    </xf>
    <xf numFmtId="0" fontId="47" fillId="0" borderId="0" xfId="0" applyFont="1" applyAlignment="1">
      <alignment vertical="center"/>
    </xf>
    <xf numFmtId="0" fontId="29"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40" fillId="11" borderId="21" xfId="0" applyFont="1" applyFill="1" applyBorder="1" applyAlignment="1">
      <alignment horizontal="center" wrapText="1"/>
    </xf>
    <xf numFmtId="0" fontId="11" fillId="11" borderId="21" xfId="0" applyFont="1" applyFill="1" applyBorder="1" applyAlignment="1">
      <alignment horizontal="center" wrapText="1"/>
    </xf>
    <xf numFmtId="0" fontId="35" fillId="11"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pplyProtection="1">
      <alignment horizontal="center" vertical="center"/>
      <protection hidden="1"/>
    </xf>
    <xf numFmtId="12" fontId="0" fillId="0" borderId="52" xfId="0" applyNumberFormat="1" applyBorder="1" applyAlignment="1" applyProtection="1">
      <alignment horizontal="center" vertical="center"/>
      <protection hidden="1"/>
    </xf>
    <xf numFmtId="0" fontId="39" fillId="0" borderId="52" xfId="1" applyFont="1" applyFill="1" applyBorder="1" applyAlignment="1" applyProtection="1">
      <alignment horizontal="center" vertical="center" wrapText="1"/>
      <protection locked="0"/>
    </xf>
    <xf numFmtId="2" fontId="0" fillId="0" borderId="52" xfId="0" applyNumberFormat="1" applyBorder="1" applyAlignment="1" applyProtection="1">
      <alignment horizontal="center" vertical="center" wrapText="1"/>
      <protection hidden="1"/>
    </xf>
    <xf numFmtId="2" fontId="0" fillId="0" borderId="39" xfId="0" applyNumberFormat="1" applyBorder="1" applyAlignment="1" applyProtection="1">
      <alignment horizontal="center" vertical="center" wrapText="1"/>
      <protection hidden="1"/>
    </xf>
    <xf numFmtId="0" fontId="39" fillId="0" borderId="44" xfId="1" applyFont="1" applyFill="1" applyBorder="1" applyAlignment="1" applyProtection="1">
      <alignment horizontal="center" vertical="center" wrapText="1"/>
      <protection locked="0"/>
    </xf>
    <xf numFmtId="12" fontId="0" fillId="0" borderId="44" xfId="0" applyNumberFormat="1" applyBorder="1" applyAlignment="1" applyProtection="1">
      <alignment horizontal="center" vertical="center"/>
      <protection hidden="1"/>
    </xf>
    <xf numFmtId="0" fontId="29" fillId="0" borderId="44" xfId="0" applyFont="1" applyBorder="1" applyAlignment="1" applyProtection="1">
      <alignment horizontal="center" vertical="center"/>
      <protection hidden="1"/>
    </xf>
    <xf numFmtId="0" fontId="31" fillId="0" borderId="44" xfId="0" applyFont="1" applyBorder="1" applyAlignment="1" applyProtection="1">
      <alignment horizontal="center" vertical="center" wrapText="1"/>
      <protection hidden="1"/>
    </xf>
    <xf numFmtId="0" fontId="0" fillId="0" borderId="0" xfId="0" applyAlignment="1" applyProtection="1">
      <alignment wrapText="1"/>
      <protection locked="0"/>
    </xf>
    <xf numFmtId="12" fontId="55" fillId="25" borderId="5" xfId="0" applyNumberFormat="1" applyFont="1" applyFill="1" applyBorder="1" applyAlignment="1" applyProtection="1">
      <alignment horizontal="center" vertical="center"/>
      <protection locked="0"/>
    </xf>
    <xf numFmtId="12" fontId="55" fillId="0" borderId="6" xfId="0" applyNumberFormat="1" applyFont="1" applyBorder="1" applyAlignment="1" applyProtection="1">
      <alignment horizontal="center" vertical="center"/>
      <protection locked="0"/>
    </xf>
    <xf numFmtId="12" fontId="29" fillId="25" borderId="65" xfId="0" applyNumberFormat="1" applyFont="1" applyFill="1" applyBorder="1" applyAlignment="1" applyProtection="1">
      <alignment horizontal="center" vertical="center" wrapText="1"/>
      <protection locked="0"/>
    </xf>
    <xf numFmtId="0" fontId="25" fillId="11" borderId="21" xfId="0" applyFont="1" applyFill="1" applyBorder="1" applyAlignment="1">
      <alignment horizontal="center" wrapText="1"/>
    </xf>
    <xf numFmtId="0" fontId="10" fillId="11" borderId="21" xfId="0" applyFont="1" applyFill="1" applyBorder="1" applyAlignment="1">
      <alignment horizontal="center" wrapText="1"/>
    </xf>
    <xf numFmtId="0" fontId="10" fillId="10" borderId="21" xfId="0" applyFont="1" applyFill="1" applyBorder="1" applyAlignment="1">
      <alignment horizontal="center" wrapText="1"/>
    </xf>
    <xf numFmtId="0" fontId="24" fillId="11" borderId="21" xfId="0" applyFont="1" applyFill="1" applyBorder="1" applyAlignment="1">
      <alignment horizontal="center" wrapText="1"/>
    </xf>
    <xf numFmtId="0" fontId="40"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9" fillId="11" borderId="21" xfId="0" applyFont="1" applyFill="1" applyBorder="1" applyAlignment="1">
      <alignment horizontal="center" wrapText="1"/>
    </xf>
    <xf numFmtId="2" fontId="58" fillId="20" borderId="26" xfId="1" applyNumberFormat="1" applyFont="1" applyFill="1" applyBorder="1" applyAlignment="1" applyProtection="1">
      <alignment vertical="center"/>
    </xf>
    <xf numFmtId="2" fontId="58" fillId="20" borderId="65" xfId="1" applyNumberFormat="1" applyFont="1" applyFill="1" applyBorder="1" applyAlignment="1" applyProtection="1">
      <alignment vertical="center"/>
    </xf>
    <xf numFmtId="0" fontId="0" fillId="20" borderId="23" xfId="0" applyFill="1" applyBorder="1"/>
    <xf numFmtId="0" fontId="0" fillId="20" borderId="26" xfId="0" applyFill="1" applyBorder="1" applyProtection="1">
      <protection locked="0"/>
    </xf>
    <xf numFmtId="2" fontId="41" fillId="20" borderId="26" xfId="1" applyNumberFormat="1" applyFont="1" applyFill="1" applyBorder="1" applyAlignment="1" applyProtection="1">
      <alignment vertical="center"/>
    </xf>
    <xf numFmtId="0" fontId="60" fillId="0" borderId="0" xfId="0" applyFont="1" applyAlignment="1">
      <alignment horizontal="center"/>
    </xf>
    <xf numFmtId="0" fontId="36" fillId="3" borderId="22" xfId="0" applyFont="1" applyFill="1" applyBorder="1" applyAlignment="1">
      <alignment horizontal="center"/>
    </xf>
    <xf numFmtId="0" fontId="35" fillId="10" borderId="7" xfId="0" applyFont="1" applyFill="1" applyBorder="1" applyAlignment="1">
      <alignment horizontal="center" wrapText="1"/>
    </xf>
    <xf numFmtId="0" fontId="41" fillId="5" borderId="22" xfId="1" applyFont="1" applyFill="1" applyBorder="1" applyAlignment="1" applyProtection="1">
      <alignment horizontal="center" wrapText="1"/>
    </xf>
    <xf numFmtId="0" fontId="35" fillId="0" borderId="68" xfId="0" applyFont="1" applyBorder="1" applyAlignment="1">
      <alignment horizontal="center" wrapText="1"/>
    </xf>
    <xf numFmtId="0" fontId="20" fillId="23" borderId="84"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9" fillId="10" borderId="41" xfId="0" applyNumberFormat="1" applyFont="1" applyFill="1" applyBorder="1" applyAlignment="1">
      <alignment horizontal="center" vertical="center"/>
    </xf>
    <xf numFmtId="0" fontId="36" fillId="4" borderId="22" xfId="0" applyFont="1" applyFill="1" applyBorder="1" applyAlignment="1">
      <alignment horizontal="center" wrapText="1"/>
    </xf>
    <xf numFmtId="0" fontId="8" fillId="4" borderId="7" xfId="0" applyFont="1" applyFill="1" applyBorder="1" applyAlignment="1">
      <alignment horizontal="center" wrapText="1"/>
    </xf>
    <xf numFmtId="14" fontId="61" fillId="0" borderId="0" xfId="0" applyNumberFormat="1" applyFont="1" applyAlignment="1">
      <alignment horizontal="center" wrapText="1"/>
    </xf>
    <xf numFmtId="0" fontId="41" fillId="0" borderId="0" xfId="1" applyFont="1" applyAlignment="1" applyProtection="1">
      <alignment horizontal="center" vertical="center"/>
      <protection locked="0"/>
    </xf>
    <xf numFmtId="0" fontId="29" fillId="19" borderId="6" xfId="0" applyFont="1" applyFill="1" applyBorder="1" applyAlignment="1" applyProtection="1">
      <alignment horizontal="center" vertical="center" wrapText="1"/>
      <protection locked="0"/>
    </xf>
    <xf numFmtId="0" fontId="41" fillId="0" borderId="0" xfId="1" applyFont="1" applyFill="1" applyBorder="1" applyAlignment="1" applyProtection="1">
      <alignment horizontal="center" vertical="center"/>
      <protection locked="0"/>
    </xf>
    <xf numFmtId="0" fontId="29" fillId="0" borderId="5" xfId="0" applyFont="1" applyBorder="1" applyAlignment="1">
      <alignment horizontal="center" vertical="center"/>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9" fillId="16" borderId="26" xfId="0" applyFont="1" applyFill="1" applyBorder="1" applyAlignment="1">
      <alignment horizontal="right" vertical="center" wrapText="1"/>
    </xf>
    <xf numFmtId="0" fontId="0" fillId="0" borderId="0" xfId="0" applyAlignment="1">
      <alignment horizontal="right"/>
    </xf>
    <xf numFmtId="0" fontId="29" fillId="20" borderId="6" xfId="0" applyFont="1" applyFill="1" applyBorder="1" applyAlignment="1">
      <alignment horizontal="center" vertical="center" wrapText="1"/>
    </xf>
    <xf numFmtId="0" fontId="47" fillId="0" borderId="0" xfId="0" applyFont="1" applyAlignment="1">
      <alignment horizontal="left" vertical="center"/>
    </xf>
    <xf numFmtId="0" fontId="29" fillId="20" borderId="6" xfId="0" applyFont="1" applyFill="1" applyBorder="1" applyAlignment="1">
      <alignment horizontal="center" vertical="center"/>
    </xf>
    <xf numFmtId="0" fontId="43" fillId="5" borderId="43" xfId="0" applyFont="1" applyFill="1" applyBorder="1" applyAlignment="1">
      <alignment horizontal="center" wrapText="1"/>
    </xf>
    <xf numFmtId="0" fontId="43" fillId="5" borderId="16" xfId="0" applyFont="1" applyFill="1" applyBorder="1" applyAlignment="1">
      <alignment horizontal="center"/>
    </xf>
    <xf numFmtId="0" fontId="43" fillId="5" borderId="66" xfId="0" applyFont="1" applyFill="1" applyBorder="1" applyAlignment="1">
      <alignment horizontal="center"/>
    </xf>
    <xf numFmtId="0" fontId="43" fillId="5" borderId="45" xfId="0" applyFont="1" applyFill="1" applyBorder="1" applyAlignment="1">
      <alignment horizontal="center"/>
    </xf>
    <xf numFmtId="0" fontId="43" fillId="5" borderId="14" xfId="0" applyFont="1" applyFill="1" applyBorder="1" applyAlignment="1">
      <alignment horizontal="center"/>
    </xf>
    <xf numFmtId="0" fontId="43"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9" fillId="16" borderId="20" xfId="0" applyFont="1" applyFill="1" applyBorder="1" applyAlignment="1">
      <alignment horizontal="center" vertical="center" wrapText="1"/>
    </xf>
    <xf numFmtId="0" fontId="29"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9" fillId="5" borderId="50" xfId="0" applyNumberFormat="1" applyFont="1" applyFill="1" applyBorder="1" applyAlignment="1">
      <alignment horizontal="center" vertical="center"/>
    </xf>
    <xf numFmtId="12" fontId="29" fillId="5" borderId="7" xfId="0" applyNumberFormat="1" applyFont="1" applyFill="1" applyBorder="1" applyAlignment="1">
      <alignment horizontal="center" vertical="center"/>
    </xf>
    <xf numFmtId="0" fontId="29" fillId="16" borderId="61" xfId="0" applyFont="1" applyFill="1" applyBorder="1" applyAlignment="1">
      <alignment horizontal="center" vertical="center" wrapText="1"/>
    </xf>
    <xf numFmtId="0" fontId="29" fillId="16" borderId="29" xfId="0" applyFont="1" applyFill="1" applyBorder="1" applyAlignment="1">
      <alignment horizontal="center" vertical="center" wrapText="1"/>
    </xf>
    <xf numFmtId="0" fontId="29" fillId="4" borderId="50" xfId="0" applyFont="1" applyFill="1" applyBorder="1" applyAlignment="1">
      <alignment horizontal="center" vertical="center" wrapText="1"/>
    </xf>
    <xf numFmtId="0" fontId="29" fillId="4" borderId="51" xfId="0" applyFont="1" applyFill="1" applyBorder="1" applyAlignment="1">
      <alignment horizontal="center" vertical="center" wrapText="1"/>
    </xf>
    <xf numFmtId="12" fontId="29" fillId="9" borderId="19" xfId="0" applyNumberFormat="1" applyFont="1" applyFill="1" applyBorder="1" applyAlignment="1">
      <alignment horizontal="center" vertical="center"/>
    </xf>
    <xf numFmtId="12" fontId="29" fillId="9" borderId="40" xfId="0" applyNumberFormat="1" applyFont="1" applyFill="1" applyBorder="1" applyAlignment="1">
      <alignment horizontal="center" vertical="center"/>
    </xf>
    <xf numFmtId="0" fontId="29" fillId="11" borderId="8" xfId="0" applyFont="1" applyFill="1" applyBorder="1" applyAlignment="1">
      <alignment horizontal="center" vertical="center" wrapText="1"/>
    </xf>
    <xf numFmtId="0" fontId="29" fillId="11" borderId="12" xfId="0" applyFont="1" applyFill="1" applyBorder="1" applyAlignment="1">
      <alignment horizontal="center" vertical="center"/>
    </xf>
    <xf numFmtId="0" fontId="29"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9" fillId="0" borderId="22" xfId="0" applyNumberFormat="1" applyFont="1" applyBorder="1" applyAlignment="1" applyProtection="1">
      <alignment horizontal="center" vertical="center"/>
      <protection locked="0"/>
    </xf>
    <xf numFmtId="2" fontId="29"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31" fillId="7" borderId="8"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41" fillId="0" borderId="0" xfId="1" applyFont="1" applyBorder="1" applyAlignment="1" applyProtection="1">
      <alignment horizontal="center" vertical="center"/>
      <protection locked="0"/>
    </xf>
    <xf numFmtId="0" fontId="41" fillId="0" borderId="2" xfId="1" applyFont="1" applyBorder="1" applyAlignment="1" applyProtection="1">
      <alignment horizontal="center" vertical="center"/>
      <protection locked="0"/>
    </xf>
    <xf numFmtId="0" fontId="31" fillId="8" borderId="8" xfId="0" applyFont="1" applyFill="1" applyBorder="1" applyAlignment="1">
      <alignment horizontal="center" vertical="center" wrapText="1"/>
    </xf>
    <xf numFmtId="0" fontId="31" fillId="8" borderId="42" xfId="0" applyFont="1" applyFill="1" applyBorder="1" applyAlignment="1">
      <alignment horizontal="center" vertical="center" wrapText="1"/>
    </xf>
    <xf numFmtId="0" fontId="31"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9" fillId="0" borderId="42"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58" xfId="0" applyFont="1" applyBorder="1" applyAlignment="1">
      <alignment horizontal="center" vertical="center" wrapText="1"/>
    </xf>
    <xf numFmtId="0" fontId="29" fillId="0" borderId="15" xfId="0" applyFont="1" applyBorder="1" applyAlignment="1">
      <alignment horizontal="center" vertical="center" wrapText="1"/>
    </xf>
    <xf numFmtId="0" fontId="31"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31" fillId="10" borderId="25" xfId="0" applyFont="1" applyFill="1" applyBorder="1" applyAlignment="1">
      <alignment horizontal="center" vertical="center" wrapText="1"/>
    </xf>
    <xf numFmtId="0" fontId="31" fillId="10" borderId="26" xfId="0" applyFont="1" applyFill="1" applyBorder="1" applyAlignment="1">
      <alignment horizontal="center" vertical="center" wrapText="1"/>
    </xf>
    <xf numFmtId="0" fontId="31" fillId="10" borderId="59" xfId="0" applyFont="1" applyFill="1" applyBorder="1" applyAlignment="1">
      <alignment horizontal="center" vertical="center" wrapText="1"/>
    </xf>
    <xf numFmtId="0" fontId="29" fillId="11" borderId="47" xfId="0" applyFont="1" applyFill="1" applyBorder="1" applyAlignment="1">
      <alignment horizontal="center" vertical="center" wrapText="1"/>
    </xf>
    <xf numFmtId="0" fontId="29" fillId="11" borderId="70" xfId="0" applyFont="1" applyFill="1" applyBorder="1" applyAlignment="1">
      <alignment horizontal="center" vertical="center" wrapText="1"/>
    </xf>
    <xf numFmtId="0" fontId="29"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9"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9" fillId="10" borderId="47" xfId="0" applyFont="1" applyFill="1" applyBorder="1" applyAlignment="1">
      <alignment horizontal="center" vertical="center" wrapText="1"/>
    </xf>
    <xf numFmtId="0" fontId="29" fillId="10" borderId="70"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31"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9" xfId="0" applyFont="1" applyFill="1" applyBorder="1" applyAlignment="1">
      <alignment horizontal="center" vertical="center"/>
    </xf>
    <xf numFmtId="0" fontId="43" fillId="0" borderId="8" xfId="0" applyFont="1" applyBorder="1" applyAlignment="1">
      <alignment horizontal="right" vertical="center"/>
    </xf>
    <xf numFmtId="0" fontId="43" fillId="0" borderId="12" xfId="0" applyFont="1" applyBorder="1" applyAlignment="1">
      <alignment horizontal="right" vertical="center"/>
    </xf>
    <xf numFmtId="0" fontId="43" fillId="0" borderId="12"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43" fillId="0" borderId="10" xfId="0" applyFont="1" applyBorder="1" applyAlignment="1">
      <alignment horizontal="right" vertical="center" wrapText="1"/>
    </xf>
    <xf numFmtId="0" fontId="43" fillId="0" borderId="2" xfId="0" applyFont="1" applyBorder="1" applyAlignment="1">
      <alignment horizontal="right" vertical="center" wrapText="1"/>
    </xf>
    <xf numFmtId="0" fontId="43" fillId="0" borderId="2" xfId="0" applyFont="1" applyBorder="1" applyAlignment="1" applyProtection="1">
      <alignment horizontal="center" vertical="center"/>
      <protection locked="0"/>
    </xf>
    <xf numFmtId="0" fontId="43" fillId="0" borderId="11" xfId="0" applyFont="1" applyBorder="1" applyAlignment="1" applyProtection="1">
      <alignment horizontal="center" vertical="center"/>
      <protection locked="0"/>
    </xf>
    <xf numFmtId="12" fontId="29" fillId="5" borderId="23" xfId="0" applyNumberFormat="1" applyFont="1" applyFill="1" applyBorder="1" applyAlignment="1" applyProtection="1">
      <alignment horizontal="center" vertical="center"/>
      <protection hidden="1"/>
    </xf>
    <xf numFmtId="12" fontId="29" fillId="5" borderId="59" xfId="0" applyNumberFormat="1" applyFont="1" applyFill="1" applyBorder="1" applyAlignment="1" applyProtection="1">
      <alignment horizontal="center" vertical="center"/>
      <protection hidden="1"/>
    </xf>
    <xf numFmtId="12" fontId="29" fillId="5" borderId="63" xfId="0" applyNumberFormat="1" applyFont="1" applyFill="1" applyBorder="1" applyAlignment="1" applyProtection="1">
      <alignment horizontal="center" vertical="center"/>
      <protection hidden="1"/>
    </xf>
    <xf numFmtId="12" fontId="29" fillId="5" borderId="71" xfId="0" applyNumberFormat="1" applyFont="1" applyFill="1" applyBorder="1" applyAlignment="1" applyProtection="1">
      <alignment horizontal="center" vertical="center"/>
      <protection hidden="1"/>
    </xf>
    <xf numFmtId="0" fontId="31" fillId="4" borderId="30" xfId="0" applyFont="1" applyFill="1" applyBorder="1" applyAlignment="1">
      <alignment horizontal="center" vertical="center" wrapText="1"/>
    </xf>
    <xf numFmtId="0" fontId="31" fillId="4" borderId="28" xfId="0" applyFont="1" applyFill="1" applyBorder="1" applyAlignment="1">
      <alignment horizontal="center" vertical="center" wrapText="1"/>
    </xf>
    <xf numFmtId="0" fontId="29" fillId="4" borderId="66"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9" fillId="0" borderId="45" xfId="0" applyNumberFormat="1" applyFont="1" applyBorder="1" applyAlignment="1" applyProtection="1">
      <alignment horizontal="center" vertical="center"/>
      <protection locked="0"/>
    </xf>
    <xf numFmtId="2" fontId="29" fillId="0" borderId="15" xfId="0" applyNumberFormat="1" applyFont="1" applyBorder="1" applyAlignment="1" applyProtection="1">
      <alignment horizontal="center" vertical="center"/>
      <protection locked="0"/>
    </xf>
    <xf numFmtId="2" fontId="29" fillId="0" borderId="23" xfId="0" applyNumberFormat="1" applyFont="1" applyBorder="1" applyAlignment="1" applyProtection="1">
      <alignment horizontal="center" vertical="center"/>
      <protection locked="0"/>
    </xf>
    <xf numFmtId="2" fontId="29" fillId="0" borderId="59" xfId="0" applyNumberFormat="1" applyFont="1" applyBorder="1" applyAlignment="1" applyProtection="1">
      <alignment horizontal="center" vertical="center"/>
      <protection locked="0"/>
    </xf>
    <xf numFmtId="0" fontId="31" fillId="4" borderId="24"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1" fillId="8" borderId="6" xfId="0" applyFont="1" applyFill="1" applyBorder="1" applyAlignment="1">
      <alignment horizontal="center" vertical="center" wrapText="1"/>
    </xf>
    <xf numFmtId="0" fontId="31" fillId="8" borderId="47"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29" fillId="10" borderId="37" xfId="0" applyFont="1" applyFill="1" applyBorder="1" applyAlignment="1">
      <alignment horizontal="center" vertical="center" wrapText="1"/>
    </xf>
    <xf numFmtId="0" fontId="43" fillId="9" borderId="68" xfId="0" applyFont="1" applyFill="1" applyBorder="1" applyAlignment="1">
      <alignment horizontal="center"/>
    </xf>
    <xf numFmtId="0" fontId="43" fillId="9" borderId="31" xfId="0" applyFont="1" applyFill="1" applyBorder="1" applyAlignment="1">
      <alignment horizontal="center"/>
    </xf>
    <xf numFmtId="0" fontId="43" fillId="9" borderId="69" xfId="0" applyFont="1" applyFill="1" applyBorder="1" applyAlignment="1">
      <alignment horizontal="center"/>
    </xf>
    <xf numFmtId="0" fontId="55" fillId="0" borderId="42" xfId="0" applyFont="1" applyBorder="1" applyAlignment="1">
      <alignment horizontal="center" vertical="center" wrapText="1"/>
    </xf>
    <xf numFmtId="0" fontId="55" fillId="0" borderId="53" xfId="0" applyFont="1" applyBorder="1" applyAlignment="1">
      <alignment horizontal="center" vertical="center" wrapText="1"/>
    </xf>
    <xf numFmtId="0" fontId="29" fillId="3" borderId="20" xfId="0" applyFont="1" applyFill="1" applyBorder="1" applyAlignment="1">
      <alignment horizontal="center" vertical="center" wrapText="1"/>
    </xf>
    <xf numFmtId="0" fontId="29" fillId="3" borderId="39"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0" xfId="0" applyFont="1" applyFill="1" applyAlignment="1">
      <alignment horizontal="center" vertical="center"/>
    </xf>
    <xf numFmtId="0" fontId="31"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9"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9" fillId="11" borderId="68" xfId="0" applyFont="1" applyFill="1" applyBorder="1" applyAlignment="1">
      <alignment horizontal="center" vertical="center" wrapText="1"/>
    </xf>
    <xf numFmtId="0" fontId="29" fillId="11" borderId="31" xfId="0" applyFont="1" applyFill="1" applyBorder="1" applyAlignment="1">
      <alignment horizontal="center" vertical="center"/>
    </xf>
    <xf numFmtId="0" fontId="29" fillId="11" borderId="69" xfId="0" applyFont="1" applyFill="1" applyBorder="1" applyAlignment="1">
      <alignment horizontal="center" vertical="center"/>
    </xf>
    <xf numFmtId="0" fontId="41" fillId="0" borderId="0" xfId="1" applyFont="1" applyAlignment="1" applyProtection="1">
      <alignment horizontal="center" vertical="center"/>
      <protection locked="0"/>
    </xf>
    <xf numFmtId="0" fontId="29" fillId="26" borderId="42" xfId="0" applyFont="1" applyFill="1" applyBorder="1" applyAlignment="1">
      <alignment horizontal="center" vertical="center" wrapText="1"/>
    </xf>
    <xf numFmtId="0" fontId="29" fillId="26" borderId="0" xfId="0" applyFont="1" applyFill="1" applyAlignment="1">
      <alignment horizontal="center" vertical="center" wrapText="1"/>
    </xf>
    <xf numFmtId="0" fontId="29" fillId="26" borderId="0" xfId="0" applyFont="1" applyFill="1" applyAlignment="1">
      <alignment horizontal="center" vertical="center"/>
    </xf>
    <xf numFmtId="0" fontId="43" fillId="5" borderId="68" xfId="0" applyFont="1" applyFill="1" applyBorder="1" applyAlignment="1">
      <alignment horizontal="center" vertical="center" wrapText="1"/>
    </xf>
    <xf numFmtId="0" fontId="43" fillId="5" borderId="31" xfId="0" applyFont="1" applyFill="1" applyBorder="1" applyAlignment="1">
      <alignment horizontal="center" vertical="center" wrapText="1"/>
    </xf>
    <xf numFmtId="0" fontId="43" fillId="5" borderId="69" xfId="0" applyFont="1" applyFill="1" applyBorder="1" applyAlignment="1">
      <alignment horizontal="center" vertical="center" wrapText="1"/>
    </xf>
    <xf numFmtId="0" fontId="31" fillId="0" borderId="31" xfId="0" applyFont="1" applyBorder="1" applyAlignment="1">
      <alignment horizontal="center" vertical="center" wrapText="1"/>
    </xf>
    <xf numFmtId="0" fontId="32" fillId="0" borderId="31" xfId="0" applyFont="1" applyBorder="1" applyAlignment="1">
      <alignment horizontal="center" vertical="center" wrapText="1"/>
    </xf>
    <xf numFmtId="0" fontId="29"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6" fillId="0" borderId="8" xfId="0" applyFont="1" applyBorder="1" applyAlignment="1">
      <alignment horizontal="center" vertical="center" wrapText="1"/>
    </xf>
    <xf numFmtId="0" fontId="56" fillId="0" borderId="13" xfId="0" applyFont="1" applyBorder="1" applyAlignment="1">
      <alignment horizontal="center" vertical="center" wrapText="1"/>
    </xf>
    <xf numFmtId="0" fontId="29" fillId="3" borderId="21"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55"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39" xfId="0"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41" fillId="0" borderId="2" xfId="1" applyFont="1" applyBorder="1" applyAlignment="1" applyProtection="1">
      <alignment vertical="center"/>
      <protection locked="0"/>
    </xf>
    <xf numFmtId="0" fontId="31"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43" fillId="5" borderId="68" xfId="0" applyFont="1" applyFill="1" applyBorder="1" applyAlignment="1" applyProtection="1">
      <alignment horizontal="center" vertical="center" wrapText="1"/>
      <protection hidden="1"/>
    </xf>
    <xf numFmtId="0" fontId="43" fillId="5" borderId="31" xfId="0" applyFont="1" applyFill="1" applyBorder="1" applyAlignment="1" applyProtection="1">
      <alignment horizontal="center" vertical="center" wrapText="1"/>
      <protection hidden="1"/>
    </xf>
    <xf numFmtId="0" fontId="43" fillId="5" borderId="69" xfId="0" applyFont="1" applyFill="1" applyBorder="1" applyAlignment="1" applyProtection="1">
      <alignment horizontal="center" vertical="center" wrapText="1"/>
      <protection hidden="1"/>
    </xf>
    <xf numFmtId="0" fontId="43"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43" fillId="19" borderId="6" xfId="0" applyFont="1" applyFill="1" applyBorder="1" applyAlignment="1" applyProtection="1">
      <alignment horizontal="center" vertical="center" wrapText="1"/>
      <protection locked="0"/>
    </xf>
    <xf numFmtId="0" fontId="29" fillId="19" borderId="6" xfId="0" applyFont="1" applyFill="1" applyBorder="1" applyAlignment="1" applyProtection="1">
      <alignment horizontal="center" vertical="center" wrapText="1"/>
      <protection locked="0"/>
    </xf>
    <xf numFmtId="0" fontId="29" fillId="19" borderId="20" xfId="0" applyFont="1" applyFill="1" applyBorder="1" applyAlignment="1" applyProtection="1">
      <alignment horizontal="center" vertical="center" wrapText="1"/>
      <protection locked="0"/>
    </xf>
    <xf numFmtId="0" fontId="31" fillId="18" borderId="6" xfId="0" applyFont="1" applyFill="1" applyBorder="1" applyAlignment="1" applyProtection="1">
      <alignment horizontal="center" vertical="center" wrapText="1"/>
      <protection hidden="1"/>
    </xf>
    <xf numFmtId="0" fontId="29" fillId="0" borderId="73" xfId="0" applyFont="1" applyBorder="1" applyAlignment="1">
      <alignment horizontal="center" vertical="center" wrapText="1"/>
    </xf>
    <xf numFmtId="0" fontId="29" fillId="0" borderId="69" xfId="0" applyFont="1" applyBorder="1" applyAlignment="1">
      <alignment horizontal="center" vertical="center" wrapText="1"/>
    </xf>
    <xf numFmtId="10" fontId="26"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43" fillId="10" borderId="6" xfId="0" applyFont="1" applyFill="1" applyBorder="1" applyAlignment="1" applyProtection="1">
      <alignment horizontal="center" vertical="center" wrapText="1"/>
      <protection hidden="1"/>
    </xf>
    <xf numFmtId="0" fontId="41" fillId="0" borderId="0" xfId="1" applyFont="1" applyAlignment="1" applyProtection="1">
      <alignment horizontal="center"/>
    </xf>
    <xf numFmtId="0" fontId="27" fillId="0" borderId="0" xfId="0" applyFont="1" applyAlignment="1">
      <alignment horizontal="center" vertical="center" wrapText="1"/>
    </xf>
    <xf numFmtId="0" fontId="41" fillId="0" borderId="0" xfId="1" applyFont="1" applyFill="1" applyBorder="1" applyAlignment="1" applyProtection="1">
      <alignment horizontal="center" vertical="center"/>
      <protection locked="0"/>
    </xf>
    <xf numFmtId="0" fontId="0" fillId="0" borderId="6" xfId="0" applyBorder="1" applyAlignment="1">
      <alignment horizontal="center" vertical="center"/>
    </xf>
    <xf numFmtId="0" fontId="47" fillId="0" borderId="0" xfId="0" applyFont="1" applyAlignment="1">
      <alignment horizontal="left" vertical="center"/>
    </xf>
    <xf numFmtId="0" fontId="29" fillId="9" borderId="6" xfId="0" applyFont="1" applyFill="1" applyBorder="1" applyAlignment="1">
      <alignment horizontal="center" vertical="center" wrapText="1"/>
    </xf>
    <xf numFmtId="0" fontId="29" fillId="20" borderId="6" xfId="0" applyFont="1" applyFill="1" applyBorder="1" applyAlignment="1">
      <alignment horizontal="center" vertical="center"/>
    </xf>
    <xf numFmtId="0" fontId="41" fillId="20" borderId="68" xfId="1" applyFont="1" applyFill="1" applyBorder="1" applyAlignment="1" applyProtection="1">
      <alignment horizontal="center" vertical="center" wrapText="1"/>
    </xf>
    <xf numFmtId="0" fontId="41" fillId="20" borderId="31" xfId="1" applyFont="1" applyFill="1" applyBorder="1" applyAlignment="1" applyProtection="1">
      <alignment horizontal="center" vertical="center"/>
    </xf>
    <xf numFmtId="0" fontId="41"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7" fillId="8" borderId="14" xfId="0" applyFont="1" applyFill="1" applyBorder="1" applyAlignment="1">
      <alignment horizontal="left" vertical="center"/>
    </xf>
    <xf numFmtId="0" fontId="47" fillId="8" borderId="49" xfId="0" applyFont="1" applyFill="1" applyBorder="1" applyAlignment="1">
      <alignment horizontal="left" vertical="center"/>
    </xf>
    <xf numFmtId="0" fontId="47" fillId="8" borderId="0" xfId="0" applyFont="1" applyFill="1" applyAlignment="1">
      <alignment horizontal="left" vertical="center"/>
    </xf>
    <xf numFmtId="0" fontId="47" fillId="8" borderId="53" xfId="0" applyFont="1" applyFill="1" applyBorder="1" applyAlignment="1">
      <alignment horizontal="left" vertical="center"/>
    </xf>
    <xf numFmtId="0" fontId="29" fillId="9" borderId="23" xfId="0" applyFont="1" applyFill="1" applyBorder="1" applyAlignment="1">
      <alignment horizontal="center" vertical="center" wrapText="1"/>
    </xf>
    <xf numFmtId="0" fontId="29" fillId="9" borderId="26" xfId="0" applyFont="1" applyFill="1" applyBorder="1" applyAlignment="1">
      <alignment horizontal="center" vertical="center" wrapText="1"/>
    </xf>
    <xf numFmtId="0" fontId="29"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55" fillId="8" borderId="23" xfId="0" applyFont="1" applyFill="1" applyBorder="1" applyAlignment="1">
      <alignment horizontal="center" vertical="center"/>
    </xf>
    <xf numFmtId="0" fontId="55" fillId="8" borderId="26" xfId="0" applyFont="1" applyFill="1" applyBorder="1" applyAlignment="1">
      <alignment horizontal="center" vertical="center"/>
    </xf>
    <xf numFmtId="0" fontId="55" fillId="8" borderId="65" xfId="0" applyFont="1" applyFill="1" applyBorder="1" applyAlignment="1">
      <alignment horizontal="center" vertical="center"/>
    </xf>
    <xf numFmtId="0" fontId="29" fillId="20" borderId="6" xfId="0" applyFont="1" applyFill="1" applyBorder="1" applyAlignment="1">
      <alignment horizontal="center" vertical="center" wrapText="1"/>
    </xf>
    <xf numFmtId="0" fontId="0" fillId="0" borderId="0" xfId="0" applyAlignment="1">
      <alignment horizontal="right"/>
    </xf>
    <xf numFmtId="0" fontId="41" fillId="7" borderId="8" xfId="1" applyFont="1" applyFill="1" applyBorder="1" applyAlignment="1" applyProtection="1">
      <alignment horizontal="center" vertical="center"/>
    </xf>
    <xf numFmtId="0" fontId="41" fillId="7" borderId="12" xfId="1" applyFont="1" applyFill="1" applyBorder="1" applyAlignment="1" applyProtection="1">
      <alignment horizontal="center" vertical="center"/>
    </xf>
    <xf numFmtId="0" fontId="41" fillId="7" borderId="13" xfId="1" applyFont="1" applyFill="1" applyBorder="1" applyAlignment="1" applyProtection="1">
      <alignment horizontal="center" vertical="center"/>
    </xf>
    <xf numFmtId="2" fontId="29" fillId="3" borderId="23" xfId="0" applyNumberFormat="1" applyFont="1" applyFill="1" applyBorder="1" applyAlignment="1">
      <alignment horizontal="center" wrapText="1"/>
    </xf>
    <xf numFmtId="2" fontId="29" fillId="3" borderId="26" xfId="0" applyNumberFormat="1" applyFont="1" applyFill="1" applyBorder="1" applyAlignment="1">
      <alignment horizontal="center" wrapText="1"/>
    </xf>
    <xf numFmtId="2" fontId="29" fillId="3" borderId="65" xfId="0" applyNumberFormat="1" applyFont="1" applyFill="1" applyBorder="1" applyAlignment="1">
      <alignment horizontal="center" wrapText="1"/>
    </xf>
    <xf numFmtId="0" fontId="43"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9" fillId="25" borderId="61" xfId="0" applyFont="1" applyFill="1" applyBorder="1" applyAlignment="1" applyProtection="1">
      <alignment horizontal="center" vertical="center" wrapText="1"/>
      <protection hidden="1"/>
    </xf>
    <xf numFmtId="0" fontId="29"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9" fillId="14" borderId="23" xfId="0" applyNumberFormat="1" applyFont="1" applyFill="1" applyBorder="1" applyAlignment="1">
      <alignment horizontal="center"/>
    </xf>
    <xf numFmtId="2" fontId="29"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9" fillId="14" borderId="43" xfId="0" applyNumberFormat="1" applyFont="1" applyFill="1" applyBorder="1" applyAlignment="1">
      <alignment horizontal="center" vertical="center" wrapText="1"/>
    </xf>
    <xf numFmtId="2" fontId="29"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9" fillId="14" borderId="43" xfId="2" applyNumberFormat="1" applyFont="1" applyFill="1" applyBorder="1" applyAlignment="1">
      <alignment horizontal="center" vertical="center"/>
    </xf>
    <xf numFmtId="0" fontId="29" fillId="14" borderId="66" xfId="2" applyNumberFormat="1" applyFont="1" applyFill="1" applyBorder="1" applyAlignment="1">
      <alignment horizontal="center" vertical="center"/>
    </xf>
    <xf numFmtId="2" fontId="26" fillId="5" borderId="55" xfId="2" applyNumberFormat="1" applyFont="1" applyFill="1" applyBorder="1" applyAlignment="1">
      <alignment horizontal="center" vertical="center"/>
    </xf>
    <xf numFmtId="2" fontId="26"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9" fillId="0" borderId="61" xfId="0" applyFont="1" applyBorder="1" applyAlignment="1">
      <alignment horizontal="center" vertical="center" wrapText="1"/>
    </xf>
    <xf numFmtId="0" fontId="29" fillId="0" borderId="40" xfId="0" applyFont="1" applyBorder="1" applyAlignment="1">
      <alignment horizontal="center" vertical="center" wrapText="1"/>
    </xf>
    <xf numFmtId="10" fontId="26" fillId="5" borderId="44" xfId="2" applyNumberFormat="1" applyFont="1" applyFill="1" applyBorder="1" applyAlignment="1">
      <alignment horizontal="center" vertical="center"/>
    </xf>
    <xf numFmtId="10" fontId="26" fillId="5" borderId="67" xfId="2" applyNumberFormat="1" applyFont="1" applyFill="1" applyBorder="1" applyAlignment="1">
      <alignment horizontal="center" vertical="center"/>
    </xf>
    <xf numFmtId="0" fontId="29" fillId="0" borderId="61" xfId="0" applyFont="1" applyBorder="1" applyAlignment="1" applyProtection="1">
      <alignment horizontal="center" vertical="center" wrapText="1"/>
      <protection hidden="1"/>
    </xf>
    <xf numFmtId="0" fontId="29" fillId="0" borderId="19" xfId="0" applyFont="1" applyBorder="1" applyAlignment="1" applyProtection="1">
      <alignment horizontal="center" vertical="center" wrapText="1"/>
      <protection hidden="1"/>
    </xf>
    <xf numFmtId="0" fontId="55" fillId="8" borderId="23" xfId="0" applyFont="1" applyFill="1" applyBorder="1" applyAlignment="1">
      <alignment horizontal="right" vertical="center" wrapText="1"/>
    </xf>
    <xf numFmtId="0" fontId="55" fillId="8" borderId="26" xfId="0" applyFont="1" applyFill="1" applyBorder="1" applyAlignment="1">
      <alignment horizontal="right" vertical="center" wrapText="1"/>
    </xf>
    <xf numFmtId="0" fontId="55" fillId="8" borderId="65" xfId="0" applyFont="1" applyFill="1" applyBorder="1" applyAlignment="1">
      <alignment horizontal="right" vertical="center" wrapText="1"/>
    </xf>
    <xf numFmtId="2" fontId="0" fillId="0" borderId="6" xfId="0" applyNumberFormat="1" applyBorder="1" applyAlignment="1">
      <alignment horizontal="center" vertical="center"/>
    </xf>
    <xf numFmtId="0" fontId="47" fillId="18" borderId="0" xfId="0" applyFont="1" applyFill="1" applyAlignment="1">
      <alignment horizontal="left" vertical="center"/>
    </xf>
    <xf numFmtId="0" fontId="47" fillId="18" borderId="53" xfId="0" applyFont="1" applyFill="1" applyBorder="1" applyAlignment="1">
      <alignment horizontal="left" vertical="center"/>
    </xf>
    <xf numFmtId="0" fontId="33" fillId="18" borderId="14" xfId="0" applyFont="1" applyFill="1" applyBorder="1" applyAlignment="1">
      <alignment horizontal="left" vertical="center"/>
    </xf>
    <xf numFmtId="0" fontId="33" fillId="18" borderId="49" xfId="0" applyFont="1" applyFill="1" applyBorder="1" applyAlignment="1">
      <alignment horizontal="left" vertical="center"/>
    </xf>
    <xf numFmtId="0" fontId="31" fillId="11" borderId="26" xfId="0" applyFont="1" applyFill="1" applyBorder="1" applyAlignment="1">
      <alignment horizontal="left" vertical="center"/>
    </xf>
    <xf numFmtId="0" fontId="31" fillId="11" borderId="65" xfId="0" applyFont="1" applyFill="1" applyBorder="1" applyAlignment="1">
      <alignment horizontal="left" vertical="center"/>
    </xf>
    <xf numFmtId="0" fontId="29" fillId="8" borderId="24" xfId="0" applyFont="1" applyFill="1" applyBorder="1" applyAlignment="1">
      <alignment horizontal="right" vertical="center" wrapText="1"/>
    </xf>
    <xf numFmtId="0" fontId="29" fillId="8" borderId="6"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9" fillId="16" borderId="23" xfId="0" applyFont="1" applyFill="1" applyBorder="1" applyAlignment="1">
      <alignment horizontal="center" vertical="center" wrapText="1"/>
    </xf>
    <xf numFmtId="0" fontId="29" fillId="16" borderId="26" xfId="0" applyFont="1" applyFill="1" applyBorder="1" applyAlignment="1">
      <alignment horizontal="center" vertical="center" wrapText="1"/>
    </xf>
    <xf numFmtId="0" fontId="29" fillId="16" borderId="65" xfId="0" applyFont="1" applyFill="1" applyBorder="1" applyAlignment="1">
      <alignment horizontal="center" vertical="center" wrapText="1"/>
    </xf>
    <xf numFmtId="0" fontId="29" fillId="10" borderId="23" xfId="0" applyFont="1" applyFill="1" applyBorder="1" applyAlignment="1">
      <alignment horizontal="center" vertical="center" wrapText="1"/>
    </xf>
    <xf numFmtId="0" fontId="29" fillId="10" borderId="26" xfId="0" applyFont="1" applyFill="1" applyBorder="1" applyAlignment="1">
      <alignment horizontal="center" vertical="center" wrapText="1"/>
    </xf>
    <xf numFmtId="0" fontId="29" fillId="10" borderId="59" xfId="0" applyFont="1" applyFill="1"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9" fillId="16" borderId="25" xfId="0" applyFont="1" applyFill="1" applyBorder="1" applyAlignment="1">
      <alignment horizontal="right" vertical="center" wrapText="1"/>
    </xf>
    <xf numFmtId="0" fontId="29" fillId="16" borderId="26" xfId="0" applyFont="1" applyFill="1" applyBorder="1" applyAlignment="1">
      <alignment horizontal="right" vertical="center" wrapText="1"/>
    </xf>
    <xf numFmtId="0" fontId="29" fillId="16" borderId="65" xfId="0" applyFont="1" applyFill="1" applyBorder="1" applyAlignment="1">
      <alignment horizontal="right" vertical="center" wrapText="1"/>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47" fillId="17" borderId="0" xfId="0" applyFont="1" applyFill="1" applyAlignment="1">
      <alignment horizontal="left" vertical="center"/>
    </xf>
    <xf numFmtId="0" fontId="47" fillId="17" borderId="53" xfId="0" applyFont="1" applyFill="1" applyBorder="1" applyAlignment="1">
      <alignment horizontal="left" vertical="center"/>
    </xf>
    <xf numFmtId="0" fontId="29" fillId="8" borderId="62" xfId="0" applyFont="1" applyFill="1" applyBorder="1" applyAlignment="1">
      <alignment horizontal="right" vertical="center" wrapText="1"/>
    </xf>
    <xf numFmtId="0" fontId="29"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55" fillId="19" borderId="6" xfId="0" applyFont="1" applyFill="1" applyBorder="1" applyAlignment="1">
      <alignment horizontal="center" vertical="center"/>
    </xf>
    <xf numFmtId="0" fontId="55" fillId="19" borderId="5" xfId="0" applyFont="1" applyFill="1" applyBorder="1" applyAlignment="1">
      <alignment horizontal="center" vertical="center"/>
    </xf>
    <xf numFmtId="0" fontId="31" fillId="7" borderId="68" xfId="0" applyFont="1" applyFill="1" applyBorder="1" applyAlignment="1">
      <alignment horizontal="center" vertical="top" wrapText="1"/>
    </xf>
    <xf numFmtId="0" fontId="31" fillId="7" borderId="31" xfId="0" applyFont="1" applyFill="1" applyBorder="1" applyAlignment="1">
      <alignment horizontal="center" vertical="top" wrapText="1"/>
    </xf>
    <xf numFmtId="0" fontId="31" fillId="7" borderId="69" xfId="0" applyFont="1" applyFill="1" applyBorder="1" applyAlignment="1">
      <alignment horizontal="center" vertical="top" wrapText="1"/>
    </xf>
    <xf numFmtId="0" fontId="29" fillId="7" borderId="68" xfId="0" applyFont="1" applyFill="1" applyBorder="1" applyAlignment="1">
      <alignment horizontal="center" vertical="center"/>
    </xf>
    <xf numFmtId="0" fontId="29" fillId="7" borderId="31" xfId="0" applyFont="1" applyFill="1" applyBorder="1" applyAlignment="1">
      <alignment horizontal="center" vertical="center"/>
    </xf>
    <xf numFmtId="0" fontId="29"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9" fillId="0" borderId="5" xfId="0" applyFont="1" applyBorder="1" applyAlignment="1">
      <alignment horizontal="center" vertical="center"/>
    </xf>
    <xf numFmtId="0" fontId="31"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41" fillId="26" borderId="9" xfId="1" applyFont="1" applyFill="1" applyBorder="1" applyAlignment="1" applyProtection="1">
      <alignment horizontal="center" vertical="center"/>
      <protection locked="0"/>
    </xf>
    <xf numFmtId="0" fontId="41" fillId="26" borderId="27" xfId="1" applyFont="1" applyFill="1" applyBorder="1" applyAlignment="1" applyProtection="1">
      <alignment horizontal="center" vertical="center"/>
      <protection locked="0"/>
    </xf>
    <xf numFmtId="0" fontId="41" fillId="26" borderId="56" xfId="1" applyFont="1" applyFill="1" applyBorder="1" applyAlignment="1" applyProtection="1">
      <alignment horizontal="center" vertical="center"/>
      <protection locked="0"/>
    </xf>
    <xf numFmtId="0" fontId="29" fillId="11" borderId="27" xfId="0" applyFont="1" applyFill="1" applyBorder="1" applyAlignment="1">
      <alignment horizontal="center" vertical="center" wrapText="1"/>
    </xf>
    <xf numFmtId="0" fontId="29" fillId="11" borderId="56" xfId="0" applyFont="1" applyFill="1" applyBorder="1" applyAlignment="1">
      <alignment horizontal="center" vertical="center" wrapText="1"/>
    </xf>
    <xf numFmtId="0" fontId="29" fillId="11" borderId="34"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62" xfId="0" applyFont="1" applyFill="1" applyBorder="1" applyAlignment="1">
      <alignment horizontal="center" vertical="center" wrapText="1"/>
    </xf>
    <xf numFmtId="0" fontId="29" fillId="11" borderId="1" xfId="0" applyFont="1" applyFill="1" applyBorder="1" applyAlignment="1">
      <alignment horizontal="center" vertical="center" wrapText="1"/>
    </xf>
    <xf numFmtId="0" fontId="29" fillId="11" borderId="3" xfId="0" applyFont="1" applyFill="1" applyBorder="1" applyAlignment="1">
      <alignment horizontal="center" vertical="center" wrapText="1"/>
    </xf>
    <xf numFmtId="0" fontId="41" fillId="23" borderId="8" xfId="1" applyFont="1" applyFill="1" applyBorder="1" applyAlignment="1" applyProtection="1">
      <alignment horizontal="center" vertical="center"/>
      <protection locked="0"/>
    </xf>
    <xf numFmtId="0" fontId="41" fillId="23" borderId="12" xfId="1" applyFont="1" applyFill="1" applyBorder="1" applyAlignment="1" applyProtection="1">
      <alignment horizontal="center" vertical="center"/>
      <protection locked="0"/>
    </xf>
    <xf numFmtId="0" fontId="41" fillId="23" borderId="13" xfId="1" applyFont="1" applyFill="1" applyBorder="1" applyAlignment="1" applyProtection="1">
      <alignment horizontal="center" vertical="center"/>
      <protection locked="0"/>
    </xf>
    <xf numFmtId="0" fontId="31" fillId="19" borderId="25" xfId="0" applyFont="1" applyFill="1" applyBorder="1" applyAlignment="1">
      <alignment horizontal="center" vertical="center" wrapText="1"/>
    </xf>
    <xf numFmtId="0" fontId="31" fillId="19" borderId="26" xfId="0" applyFont="1" applyFill="1" applyBorder="1" applyAlignment="1">
      <alignment horizontal="center" vertical="center" wrapText="1"/>
    </xf>
    <xf numFmtId="0" fontId="31" fillId="19" borderId="59" xfId="0" applyFont="1" applyFill="1" applyBorder="1" applyAlignment="1">
      <alignment horizontal="center" vertical="center" wrapText="1"/>
    </xf>
    <xf numFmtId="0" fontId="55" fillId="19" borderId="45" xfId="0" applyFont="1" applyFill="1" applyBorder="1" applyAlignment="1">
      <alignment horizontal="right" vertical="center" wrapText="1"/>
    </xf>
    <xf numFmtId="0" fontId="55" fillId="19" borderId="14" xfId="0" applyFont="1" applyFill="1" applyBorder="1" applyAlignment="1">
      <alignment horizontal="right" vertical="center" wrapText="1"/>
    </xf>
    <xf numFmtId="0" fontId="55" fillId="19" borderId="49" xfId="0" applyFont="1" applyFill="1" applyBorder="1" applyAlignment="1">
      <alignment horizontal="right" vertical="center" wrapText="1"/>
    </xf>
    <xf numFmtId="0" fontId="57" fillId="0" borderId="25" xfId="0" applyFont="1" applyBorder="1" applyAlignment="1">
      <alignment horizontal="center" vertical="center" wrapText="1"/>
    </xf>
    <xf numFmtId="0" fontId="57" fillId="0" borderId="26" xfId="0" applyFont="1" applyBorder="1" applyAlignment="1">
      <alignment horizontal="center" vertical="center" wrapText="1"/>
    </xf>
    <xf numFmtId="0" fontId="57" fillId="0" borderId="59" xfId="0" applyFont="1" applyBorder="1" applyAlignment="1">
      <alignment horizontal="center" vertical="center" wrapText="1"/>
    </xf>
    <xf numFmtId="0" fontId="43" fillId="5" borderId="68" xfId="0" applyFont="1" applyFill="1" applyBorder="1" applyAlignment="1">
      <alignment horizontal="center" vertical="center"/>
    </xf>
    <xf numFmtId="0" fontId="43" fillId="5" borderId="31" xfId="0" applyFont="1" applyFill="1" applyBorder="1" applyAlignment="1">
      <alignment horizontal="center" vertical="center"/>
    </xf>
    <xf numFmtId="0" fontId="43" fillId="5" borderId="69" xfId="0" applyFont="1" applyFill="1" applyBorder="1" applyAlignment="1">
      <alignment horizontal="center" vertical="center"/>
    </xf>
    <xf numFmtId="0" fontId="41" fillId="0" borderId="2" xfId="1" applyFont="1" applyFill="1" applyBorder="1" applyAlignment="1" applyProtection="1">
      <alignment horizontal="center" vertical="center"/>
      <protection locked="0"/>
    </xf>
    <xf numFmtId="0" fontId="41" fillId="0" borderId="2" xfId="1" applyFont="1" applyBorder="1" applyAlignment="1" applyProtection="1">
      <alignment horizontal="center" vertical="center" wrapText="1"/>
    </xf>
    <xf numFmtId="0" fontId="41" fillId="0" borderId="31" xfId="1" applyFont="1" applyFill="1" applyBorder="1" applyAlignment="1" applyProtection="1">
      <alignment horizontal="center" vertical="center"/>
      <protection locked="0"/>
    </xf>
    <xf numFmtId="0" fontId="41" fillId="14" borderId="68" xfId="1" applyFont="1" applyFill="1" applyBorder="1" applyAlignment="1" applyProtection="1">
      <alignment horizontal="center" vertical="center"/>
    </xf>
    <xf numFmtId="0" fontId="41" fillId="14" borderId="31" xfId="1" applyFont="1" applyFill="1" applyBorder="1" applyAlignment="1" applyProtection="1">
      <alignment horizontal="center" vertical="center"/>
    </xf>
    <xf numFmtId="0" fontId="41"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9" fillId="4" borderId="25" xfId="0" applyFont="1" applyFill="1" applyBorder="1" applyAlignment="1">
      <alignment horizontal="center" vertical="center"/>
    </xf>
    <xf numFmtId="0" fontId="29" fillId="4" borderId="26" xfId="0" applyFont="1" applyFill="1" applyBorder="1" applyAlignment="1">
      <alignment horizontal="center" vertical="center"/>
    </xf>
    <xf numFmtId="0" fontId="29" fillId="4" borderId="59" xfId="0" applyFont="1" applyFill="1" applyBorder="1" applyAlignment="1">
      <alignment horizontal="center" vertical="center"/>
    </xf>
    <xf numFmtId="0" fontId="29" fillId="8" borderId="70" xfId="0" applyFont="1" applyFill="1" applyBorder="1" applyAlignment="1">
      <alignment horizontal="right" vertical="center" wrapText="1"/>
    </xf>
    <xf numFmtId="0" fontId="29"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cellXfs>
  <cellStyles count="3">
    <cellStyle name="Hyperlink" xfId="1" builtinId="8"/>
    <cellStyle name="Normal" xfId="0" builtinId="0"/>
    <cellStyle name="Percent" xfId="2" builtinId="5"/>
  </cellStyles>
  <dxfs count="47">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22" fmlaLink="$H$11" fmlaRange="Cups" noThreeD="1" sel="9" val="4"/>
</file>

<file path=xl/ctrlProps/ctrlProp10.xml><?xml version="1.0" encoding="utf-8"?>
<formControlPr xmlns="http://schemas.microsoft.com/office/spreadsheetml/2009/9/main" objectType="Drop" dropStyle="combo" dx="22" fmlaLink="$H$21" fmlaRange="Cups" noThreeD="1" sel="1" val="0"/>
</file>

<file path=xl/ctrlProps/ctrlProp100.xml><?xml version="1.0" encoding="utf-8"?>
<formControlPr xmlns="http://schemas.microsoft.com/office/spreadsheetml/2009/9/main" objectType="Drop" dropStyle="combo" dx="22" fmlaLink="$N$61" fmlaRange="Cups" noThreeD="1" sel="1" val="0"/>
</file>

<file path=xl/ctrlProps/ctrlProp101.xml><?xml version="1.0" encoding="utf-8"?>
<formControlPr xmlns="http://schemas.microsoft.com/office/spreadsheetml/2009/9/main" objectType="Drop" dropStyle="combo" dx="22" fmlaLink="$K$11" fmlaRange="Cups" noThreeD="1" sel="1" val="0"/>
</file>

<file path=xl/ctrlProps/ctrlProp102.xml><?xml version="1.0" encoding="utf-8"?>
<formControlPr xmlns="http://schemas.microsoft.com/office/spreadsheetml/2009/9/main" objectType="Drop" dropStyle="combo" dx="22" fmlaLink="$K$13" fmlaRange="Cups" noThreeD="1" sel="1" val="0"/>
</file>

<file path=xl/ctrlProps/ctrlProp103.xml><?xml version="1.0" encoding="utf-8"?>
<formControlPr xmlns="http://schemas.microsoft.com/office/spreadsheetml/2009/9/main" objectType="Drop" dropStyle="combo" dx="22" fmlaLink="$K$14" fmlaRange="Cups" noThreeD="1" sel="1" val="0"/>
</file>

<file path=xl/ctrlProps/ctrlProp104.xml><?xml version="1.0" encoding="utf-8"?>
<formControlPr xmlns="http://schemas.microsoft.com/office/spreadsheetml/2009/9/main" objectType="Drop" dropStyle="combo" dx="22" fmlaLink="$K$15" fmlaRange="Cups" noThreeD="1" sel="1" val="0"/>
</file>

<file path=xl/ctrlProps/ctrlProp105.xml><?xml version="1.0" encoding="utf-8"?>
<formControlPr xmlns="http://schemas.microsoft.com/office/spreadsheetml/2009/9/main" objectType="Drop" dropStyle="combo" dx="22" fmlaLink="$K$16" fmlaRange="Cups" noThreeD="1" sel="1" val="0"/>
</file>

<file path=xl/ctrlProps/ctrlProp106.xml><?xml version="1.0" encoding="utf-8"?>
<formControlPr xmlns="http://schemas.microsoft.com/office/spreadsheetml/2009/9/main" objectType="Drop" dropStyle="combo" dx="22" fmlaLink="$K$17" fmlaRange="Cups" noThreeD="1" sel="1" val="0"/>
</file>

<file path=xl/ctrlProps/ctrlProp107.xml><?xml version="1.0" encoding="utf-8"?>
<formControlPr xmlns="http://schemas.microsoft.com/office/spreadsheetml/2009/9/main" objectType="Drop" dropStyle="combo" dx="22" fmlaLink="$K$18" fmlaRange="Cups" noThreeD="1" sel="1" val="0"/>
</file>

<file path=xl/ctrlProps/ctrlProp108.xml><?xml version="1.0" encoding="utf-8"?>
<formControlPr xmlns="http://schemas.microsoft.com/office/spreadsheetml/2009/9/main" objectType="Drop" dropStyle="combo" dx="22" fmlaLink="$K$19" fmlaRange="Cups" noThreeD="1" sel="1" val="0"/>
</file>

<file path=xl/ctrlProps/ctrlProp109.xml><?xml version="1.0" encoding="utf-8"?>
<formControlPr xmlns="http://schemas.microsoft.com/office/spreadsheetml/2009/9/main" objectType="Drop" dropStyle="combo" dx="22" fmlaLink="$K$20" fmlaRange="Cups" noThreeD="1" sel="1" val="0"/>
</file>

<file path=xl/ctrlProps/ctrlProp11.xml><?xml version="1.0" encoding="utf-8"?>
<formControlPr xmlns="http://schemas.microsoft.com/office/spreadsheetml/2009/9/main" objectType="Drop" dropStyle="combo" dx="22" fmlaLink="$H$22" fmlaRange="Cups" noThreeD="1" sel="1" val="0"/>
</file>

<file path=xl/ctrlProps/ctrlProp110.xml><?xml version="1.0" encoding="utf-8"?>
<formControlPr xmlns="http://schemas.microsoft.com/office/spreadsheetml/2009/9/main" objectType="Drop" dropStyle="combo" dx="22" fmlaLink="$K$21" fmlaRange="Cups" noThreeD="1" sel="1" val="0"/>
</file>

<file path=xl/ctrlProps/ctrlProp111.xml><?xml version="1.0" encoding="utf-8"?>
<formControlPr xmlns="http://schemas.microsoft.com/office/spreadsheetml/2009/9/main" objectType="Drop" dropStyle="combo" dx="22" fmlaLink="$K$22" fmlaRange="Cups" noThreeD="1" sel="1" val="0"/>
</file>

<file path=xl/ctrlProps/ctrlProp112.xml><?xml version="1.0" encoding="utf-8"?>
<formControlPr xmlns="http://schemas.microsoft.com/office/spreadsheetml/2009/9/main" objectType="Drop" dropStyle="combo" dx="22" fmlaLink="$K$23" fmlaRange="Cups" noThreeD="1" sel="1" val="0"/>
</file>

<file path=xl/ctrlProps/ctrlProp113.xml><?xml version="1.0" encoding="utf-8"?>
<formControlPr xmlns="http://schemas.microsoft.com/office/spreadsheetml/2009/9/main" objectType="Drop" dropStyle="combo" dx="22" fmlaLink="$K$24" fmlaRange="Cups" noThreeD="1" sel="1" val="0"/>
</file>

<file path=xl/ctrlProps/ctrlProp114.xml><?xml version="1.0" encoding="utf-8"?>
<formControlPr xmlns="http://schemas.microsoft.com/office/spreadsheetml/2009/9/main" objectType="Drop" dropStyle="combo" dx="22" fmlaLink="$K$25" fmlaRange="Cups" noThreeD="1" sel="1" val="0"/>
</file>

<file path=xl/ctrlProps/ctrlProp115.xml><?xml version="1.0" encoding="utf-8"?>
<formControlPr xmlns="http://schemas.microsoft.com/office/spreadsheetml/2009/9/main" objectType="Drop" dropStyle="combo" dx="22" fmlaLink="$K$26" fmlaRange="Cups" noThreeD="1" sel="1" val="0"/>
</file>

<file path=xl/ctrlProps/ctrlProp116.xml><?xml version="1.0" encoding="utf-8"?>
<formControlPr xmlns="http://schemas.microsoft.com/office/spreadsheetml/2009/9/main" objectType="Drop" dropStyle="combo" dx="22" fmlaLink="$K$27" fmlaRange="Cups" noThreeD="1" sel="1" val="0"/>
</file>

<file path=xl/ctrlProps/ctrlProp117.xml><?xml version="1.0" encoding="utf-8"?>
<formControlPr xmlns="http://schemas.microsoft.com/office/spreadsheetml/2009/9/main" objectType="Drop" dropStyle="combo" dx="22" fmlaLink="$K$28" fmlaRange="Cups" noThreeD="1" sel="1" val="0"/>
</file>

<file path=xl/ctrlProps/ctrlProp118.xml><?xml version="1.0" encoding="utf-8"?>
<formControlPr xmlns="http://schemas.microsoft.com/office/spreadsheetml/2009/9/main" objectType="Drop" dropStyle="combo" dx="22" fmlaLink="$K$29" fmlaRange="Cups" noThreeD="1" sel="1" val="0"/>
</file>

<file path=xl/ctrlProps/ctrlProp119.xml><?xml version="1.0" encoding="utf-8"?>
<formControlPr xmlns="http://schemas.microsoft.com/office/spreadsheetml/2009/9/main" objectType="Drop" dropStyle="combo" dx="22" fmlaLink="$K$30" fmlaRange="Cups" noThreeD="1" sel="1" val="0"/>
</file>

<file path=xl/ctrlProps/ctrlProp12.xml><?xml version="1.0" encoding="utf-8"?>
<formControlPr xmlns="http://schemas.microsoft.com/office/spreadsheetml/2009/9/main" objectType="Drop" dropStyle="combo" dx="22" fmlaLink="$H$23" fmlaRange="Cups" noThreeD="1" sel="1" val="0"/>
</file>

<file path=xl/ctrlProps/ctrlProp120.xml><?xml version="1.0" encoding="utf-8"?>
<formControlPr xmlns="http://schemas.microsoft.com/office/spreadsheetml/2009/9/main" objectType="Drop" dropStyle="combo" dx="22" fmlaLink="$K$31" fmlaRange="Cups" noThreeD="1" sel="1" val="0"/>
</file>

<file path=xl/ctrlProps/ctrlProp121.xml><?xml version="1.0" encoding="utf-8"?>
<formControlPr xmlns="http://schemas.microsoft.com/office/spreadsheetml/2009/9/main" objectType="Drop" dropStyle="combo" dx="22" fmlaLink="$K$32" fmlaRange="Cups" noThreeD="1" sel="1" val="0"/>
</file>

<file path=xl/ctrlProps/ctrlProp122.xml><?xml version="1.0" encoding="utf-8"?>
<formControlPr xmlns="http://schemas.microsoft.com/office/spreadsheetml/2009/9/main" objectType="Drop" dropStyle="combo" dx="22" fmlaLink="$K$33" fmlaRange="Cups" noThreeD="1" sel="1" val="0"/>
</file>

<file path=xl/ctrlProps/ctrlProp123.xml><?xml version="1.0" encoding="utf-8"?>
<formControlPr xmlns="http://schemas.microsoft.com/office/spreadsheetml/2009/9/main" objectType="Drop" dropStyle="combo" dx="22" fmlaLink="$K$34" fmlaRange="Cups" noThreeD="1" sel="1" val="0"/>
</file>

<file path=xl/ctrlProps/ctrlProp124.xml><?xml version="1.0" encoding="utf-8"?>
<formControlPr xmlns="http://schemas.microsoft.com/office/spreadsheetml/2009/9/main" objectType="Drop" dropStyle="combo" dx="22" fmlaLink="$K$35" fmlaRange="Cups" noThreeD="1" sel="1" val="0"/>
</file>

<file path=xl/ctrlProps/ctrlProp125.xml><?xml version="1.0" encoding="utf-8"?>
<formControlPr xmlns="http://schemas.microsoft.com/office/spreadsheetml/2009/9/main" objectType="Drop" dropStyle="combo" dx="22" fmlaLink="$K$36" fmlaRange="Cups" noThreeD="1" sel="1" val="0"/>
</file>

<file path=xl/ctrlProps/ctrlProp126.xml><?xml version="1.0" encoding="utf-8"?>
<formControlPr xmlns="http://schemas.microsoft.com/office/spreadsheetml/2009/9/main" objectType="Drop" dropStyle="combo" dx="22" fmlaLink="$K$37" fmlaRange="Cups" noThreeD="1" sel="1" val="0"/>
</file>

<file path=xl/ctrlProps/ctrlProp127.xml><?xml version="1.0" encoding="utf-8"?>
<formControlPr xmlns="http://schemas.microsoft.com/office/spreadsheetml/2009/9/main" objectType="Drop" dropStyle="combo" dx="22" fmlaLink="$K$38" fmlaRange="Cups" noThreeD="1" sel="1" val="0"/>
</file>

<file path=xl/ctrlProps/ctrlProp128.xml><?xml version="1.0" encoding="utf-8"?>
<formControlPr xmlns="http://schemas.microsoft.com/office/spreadsheetml/2009/9/main" objectType="Drop" dropStyle="combo" dx="22" fmlaLink="$K$39" fmlaRange="Cups" noThreeD="1" sel="1" val="0"/>
</file>

<file path=xl/ctrlProps/ctrlProp129.xml><?xml version="1.0" encoding="utf-8"?>
<formControlPr xmlns="http://schemas.microsoft.com/office/spreadsheetml/2009/9/main" objectType="Drop" dropStyle="combo" dx="22" fmlaLink="$K$40" fmlaRange="Cups" noThreeD="1" sel="1" val="0"/>
</file>

<file path=xl/ctrlProps/ctrlProp13.xml><?xml version="1.0" encoding="utf-8"?>
<formControlPr xmlns="http://schemas.microsoft.com/office/spreadsheetml/2009/9/main" objectType="Drop" dropStyle="combo" dx="22" fmlaLink="$H$24" fmlaRange="Cups" noThreeD="1" sel="1" val="0"/>
</file>

<file path=xl/ctrlProps/ctrlProp130.xml><?xml version="1.0" encoding="utf-8"?>
<formControlPr xmlns="http://schemas.microsoft.com/office/spreadsheetml/2009/9/main" objectType="Drop" dropStyle="combo" dx="22" fmlaLink="$K$41" fmlaRange="Cups" noThreeD="1" sel="1" val="0"/>
</file>

<file path=xl/ctrlProps/ctrlProp131.xml><?xml version="1.0" encoding="utf-8"?>
<formControlPr xmlns="http://schemas.microsoft.com/office/spreadsheetml/2009/9/main" objectType="Drop" dropStyle="combo" dx="22" fmlaLink="$K$42" fmlaRange="Cups" noThreeD="1" sel="1" val="0"/>
</file>

<file path=xl/ctrlProps/ctrlProp132.xml><?xml version="1.0" encoding="utf-8"?>
<formControlPr xmlns="http://schemas.microsoft.com/office/spreadsheetml/2009/9/main" objectType="Drop" dropStyle="combo" dx="22" fmlaLink="$K$43" fmlaRange="Cups" noThreeD="1" sel="1" val="0"/>
</file>

<file path=xl/ctrlProps/ctrlProp133.xml><?xml version="1.0" encoding="utf-8"?>
<formControlPr xmlns="http://schemas.microsoft.com/office/spreadsheetml/2009/9/main" objectType="Drop" dropStyle="combo" dx="22" fmlaLink="$K$44" fmlaRange="Cups" noThreeD="1" sel="1" val="0"/>
</file>

<file path=xl/ctrlProps/ctrlProp134.xml><?xml version="1.0" encoding="utf-8"?>
<formControlPr xmlns="http://schemas.microsoft.com/office/spreadsheetml/2009/9/main" objectType="Drop" dropStyle="combo" dx="22" fmlaLink="$K$45" fmlaRange="Cups" noThreeD="1" sel="1" val="0"/>
</file>

<file path=xl/ctrlProps/ctrlProp135.xml><?xml version="1.0" encoding="utf-8"?>
<formControlPr xmlns="http://schemas.microsoft.com/office/spreadsheetml/2009/9/main" objectType="Drop" dropStyle="combo" dx="22" fmlaLink="$K$46" fmlaRange="Cups" noThreeD="1" sel="1" val="0"/>
</file>

<file path=xl/ctrlProps/ctrlProp136.xml><?xml version="1.0" encoding="utf-8"?>
<formControlPr xmlns="http://schemas.microsoft.com/office/spreadsheetml/2009/9/main" objectType="Drop" dropStyle="combo" dx="22" fmlaLink="$K$47" fmlaRange="Cups" noThreeD="1" sel="1" val="0"/>
</file>

<file path=xl/ctrlProps/ctrlProp137.xml><?xml version="1.0" encoding="utf-8"?>
<formControlPr xmlns="http://schemas.microsoft.com/office/spreadsheetml/2009/9/main" objectType="Drop" dropStyle="combo" dx="22" fmlaLink="$K$48" fmlaRange="Cups" noThreeD="1" sel="1" val="0"/>
</file>

<file path=xl/ctrlProps/ctrlProp138.xml><?xml version="1.0" encoding="utf-8"?>
<formControlPr xmlns="http://schemas.microsoft.com/office/spreadsheetml/2009/9/main" objectType="Drop" dropStyle="combo" dx="22" fmlaLink="$K$49" fmlaRange="Cups" noThreeD="1" sel="1" val="0"/>
</file>

<file path=xl/ctrlProps/ctrlProp139.xml><?xml version="1.0" encoding="utf-8"?>
<formControlPr xmlns="http://schemas.microsoft.com/office/spreadsheetml/2009/9/main" objectType="Drop" dropStyle="combo" dx="22" fmlaLink="$K$50" fmlaRange="Cups" noThreeD="1" sel="1" val="0"/>
</file>

<file path=xl/ctrlProps/ctrlProp14.xml><?xml version="1.0" encoding="utf-8"?>
<formControlPr xmlns="http://schemas.microsoft.com/office/spreadsheetml/2009/9/main" objectType="Drop" dropStyle="combo" dx="22" fmlaLink="$H$25" fmlaRange="Cups" noThreeD="1" sel="1" val="0"/>
</file>

<file path=xl/ctrlProps/ctrlProp140.xml><?xml version="1.0" encoding="utf-8"?>
<formControlPr xmlns="http://schemas.microsoft.com/office/spreadsheetml/2009/9/main" objectType="Drop" dropStyle="combo" dx="22" fmlaLink="$K$51" fmlaRange="Cups" noThreeD="1" sel="1" val="0"/>
</file>

<file path=xl/ctrlProps/ctrlProp141.xml><?xml version="1.0" encoding="utf-8"?>
<formControlPr xmlns="http://schemas.microsoft.com/office/spreadsheetml/2009/9/main" objectType="Drop" dropStyle="combo" dx="22" fmlaLink="$K$52" fmlaRange="Cups" noThreeD="1" sel="1" val="0"/>
</file>

<file path=xl/ctrlProps/ctrlProp142.xml><?xml version="1.0" encoding="utf-8"?>
<formControlPr xmlns="http://schemas.microsoft.com/office/spreadsheetml/2009/9/main" objectType="Drop" dropStyle="combo" dx="22" fmlaLink="$K$53" fmlaRange="Cups" noThreeD="1" sel="1" val="0"/>
</file>

<file path=xl/ctrlProps/ctrlProp143.xml><?xml version="1.0" encoding="utf-8"?>
<formControlPr xmlns="http://schemas.microsoft.com/office/spreadsheetml/2009/9/main" objectType="Drop" dropStyle="combo" dx="22" fmlaLink="$K$54" fmlaRange="Cups" noThreeD="1" sel="1" val="0"/>
</file>

<file path=xl/ctrlProps/ctrlProp144.xml><?xml version="1.0" encoding="utf-8"?>
<formControlPr xmlns="http://schemas.microsoft.com/office/spreadsheetml/2009/9/main" objectType="Drop" dropStyle="combo" dx="22" fmlaLink="$K$55" fmlaRange="Cups" noThreeD="1" sel="1" val="0"/>
</file>

<file path=xl/ctrlProps/ctrlProp145.xml><?xml version="1.0" encoding="utf-8"?>
<formControlPr xmlns="http://schemas.microsoft.com/office/spreadsheetml/2009/9/main" objectType="Drop" dropStyle="combo" dx="22" fmlaLink="$K$56" fmlaRange="Cups" noThreeD="1" sel="1" val="0"/>
</file>

<file path=xl/ctrlProps/ctrlProp146.xml><?xml version="1.0" encoding="utf-8"?>
<formControlPr xmlns="http://schemas.microsoft.com/office/spreadsheetml/2009/9/main" objectType="Drop" dropStyle="combo" dx="22" fmlaLink="$K$57" fmlaRange="Cups" noThreeD="1" sel="1" val="0"/>
</file>

<file path=xl/ctrlProps/ctrlProp147.xml><?xml version="1.0" encoding="utf-8"?>
<formControlPr xmlns="http://schemas.microsoft.com/office/spreadsheetml/2009/9/main" objectType="Drop" dropStyle="combo" dx="22" fmlaLink="$K$58" fmlaRange="Cups" noThreeD="1" sel="1" val="0"/>
</file>

<file path=xl/ctrlProps/ctrlProp148.xml><?xml version="1.0" encoding="utf-8"?>
<formControlPr xmlns="http://schemas.microsoft.com/office/spreadsheetml/2009/9/main" objectType="Drop" dropStyle="combo" dx="22" fmlaLink="$K$59" fmlaRange="Cups" noThreeD="1" sel="1" val="0"/>
</file>

<file path=xl/ctrlProps/ctrlProp149.xml><?xml version="1.0" encoding="utf-8"?>
<formControlPr xmlns="http://schemas.microsoft.com/office/spreadsheetml/2009/9/main" objectType="Drop" dropStyle="combo" dx="22" fmlaLink="$K$60" fmlaRange="Cups" noThreeD="1" sel="1" val="0"/>
</file>

<file path=xl/ctrlProps/ctrlProp15.xml><?xml version="1.0" encoding="utf-8"?>
<formControlPr xmlns="http://schemas.microsoft.com/office/spreadsheetml/2009/9/main" objectType="Drop" dropStyle="combo" dx="22" fmlaLink="$H$26" fmlaRange="Cups" noThreeD="1" sel="1" val="0"/>
</file>

<file path=xl/ctrlProps/ctrlProp150.xml><?xml version="1.0" encoding="utf-8"?>
<formControlPr xmlns="http://schemas.microsoft.com/office/spreadsheetml/2009/9/main" objectType="Drop" dropStyle="combo" dx="22" fmlaLink="$K$61" fmlaRange="Cups" noThreeD="1" sel="1" val="0"/>
</file>

<file path=xl/ctrlProps/ctrlProp151.xml><?xml version="1.0" encoding="utf-8"?>
<formControlPr xmlns="http://schemas.microsoft.com/office/spreadsheetml/2009/9/main" objectType="Drop" dropStyle="combo" dx="22" fmlaLink="$W$6" fmlaRange="Cups" noThreeD="1" sel="1" val="0"/>
</file>

<file path=xl/ctrlProps/ctrlProp152.xml><?xml version="1.0" encoding="utf-8"?>
<formControlPr xmlns="http://schemas.microsoft.com/office/spreadsheetml/2009/9/main" objectType="Drop" dropStyle="combo" dx="22" fmlaLink="$W$8" fmlaRange="Cups" noThreeD="1" sel="1" val="0"/>
</file>

<file path=xl/ctrlProps/ctrlProp153.xml><?xml version="1.0" encoding="utf-8"?>
<formControlPr xmlns="http://schemas.microsoft.com/office/spreadsheetml/2009/9/main" objectType="Drop" dropStyle="combo" dx="22" fmlaLink="$W$9" fmlaRange="Cups" noThreeD="1" sel="1" val="0"/>
</file>

<file path=xl/ctrlProps/ctrlProp154.xml><?xml version="1.0" encoding="utf-8"?>
<formControlPr xmlns="http://schemas.microsoft.com/office/spreadsheetml/2009/9/main" objectType="Drop" dropStyle="combo" dx="22" fmlaLink="$W$10" fmlaRange="Cups" noThreeD="1" sel="1" val="0"/>
</file>

<file path=xl/ctrlProps/ctrlProp155.xml><?xml version="1.0" encoding="utf-8"?>
<formControlPr xmlns="http://schemas.microsoft.com/office/spreadsheetml/2009/9/main" objectType="Drop" dropStyle="combo" dx="22" fmlaLink="$W$11" fmlaRange="Cups" noThreeD="1" sel="1" val="0"/>
</file>

<file path=xl/ctrlProps/ctrlProp156.xml><?xml version="1.0" encoding="utf-8"?>
<formControlPr xmlns="http://schemas.microsoft.com/office/spreadsheetml/2009/9/main" objectType="Drop" dropStyle="combo" dx="22" fmlaLink="$H$62" fmlaRange="Cups" noThreeD="1" sel="1" val="0"/>
</file>

<file path=xl/ctrlProps/ctrlProp157.xml><?xml version="1.0" encoding="utf-8"?>
<formControlPr xmlns="http://schemas.microsoft.com/office/spreadsheetml/2009/9/main" objectType="Drop" dropStyle="combo" dx="22" fmlaLink="$N$62" fmlaRange="Cups" noThreeD="1" sel="1" val="0"/>
</file>

<file path=xl/ctrlProps/ctrlProp158.xml><?xml version="1.0" encoding="utf-8"?>
<formControlPr xmlns="http://schemas.microsoft.com/office/spreadsheetml/2009/9/main" objectType="Drop" dropStyle="combo" dx="22" fmlaLink="$K$62" fmlaRange="Cups" noThreeD="1" sel="1" val="0"/>
</file>

<file path=xl/ctrlProps/ctrlProp159.xml><?xml version="1.0" encoding="utf-8"?>
<formControlPr xmlns="http://schemas.microsoft.com/office/spreadsheetml/2009/9/main" objectType="Drop" dropStyle="combo" dx="22" fmlaLink="$Q$11" fmlaRange="Cups" noThreeD="1" sel="1" val="0"/>
</file>

<file path=xl/ctrlProps/ctrlProp16.xml><?xml version="1.0" encoding="utf-8"?>
<formControlPr xmlns="http://schemas.microsoft.com/office/spreadsheetml/2009/9/main" objectType="Drop" dropStyle="combo" dx="22" fmlaLink="$H$27" fmlaRange="Cups" noThreeD="1" sel="1" val="0"/>
</file>

<file path=xl/ctrlProps/ctrlProp160.xml><?xml version="1.0" encoding="utf-8"?>
<formControlPr xmlns="http://schemas.microsoft.com/office/spreadsheetml/2009/9/main" objectType="Drop" dropStyle="combo" dx="22" fmlaLink="$Q$13" fmlaRange="Cups" noThreeD="1" sel="1" val="0"/>
</file>

<file path=xl/ctrlProps/ctrlProp161.xml><?xml version="1.0" encoding="utf-8"?>
<formControlPr xmlns="http://schemas.microsoft.com/office/spreadsheetml/2009/9/main" objectType="Drop" dropStyle="combo" dx="22" fmlaLink="$Q$14" fmlaRange="Cups" noThreeD="1" sel="1" val="0"/>
</file>

<file path=xl/ctrlProps/ctrlProp162.xml><?xml version="1.0" encoding="utf-8"?>
<formControlPr xmlns="http://schemas.microsoft.com/office/spreadsheetml/2009/9/main" objectType="Drop" dropStyle="combo" dx="22" fmlaLink="$Q$15" fmlaRange="Cups" noThreeD="1" sel="1" val="0"/>
</file>

<file path=xl/ctrlProps/ctrlProp163.xml><?xml version="1.0" encoding="utf-8"?>
<formControlPr xmlns="http://schemas.microsoft.com/office/spreadsheetml/2009/9/main" objectType="Drop" dropStyle="combo" dx="22" fmlaLink="$Q$16" fmlaRange="Cups" noThreeD="1" sel="1" val="0"/>
</file>

<file path=xl/ctrlProps/ctrlProp164.xml><?xml version="1.0" encoding="utf-8"?>
<formControlPr xmlns="http://schemas.microsoft.com/office/spreadsheetml/2009/9/main" objectType="Drop" dropStyle="combo" dx="22" fmlaLink="$Q$17" fmlaRange="Cups" noThreeD="1" sel="1" val="0"/>
</file>

<file path=xl/ctrlProps/ctrlProp165.xml><?xml version="1.0" encoding="utf-8"?>
<formControlPr xmlns="http://schemas.microsoft.com/office/spreadsheetml/2009/9/main" objectType="Drop" dropStyle="combo" dx="22" fmlaLink="$Q$18" fmlaRange="Cups" noThreeD="1" sel="1" val="0"/>
</file>

<file path=xl/ctrlProps/ctrlProp166.xml><?xml version="1.0" encoding="utf-8"?>
<formControlPr xmlns="http://schemas.microsoft.com/office/spreadsheetml/2009/9/main" objectType="Drop" dropStyle="combo" dx="22" fmlaLink="$Q$19" fmlaRange="Cups" noThreeD="1" sel="1" val="0"/>
</file>

<file path=xl/ctrlProps/ctrlProp167.xml><?xml version="1.0" encoding="utf-8"?>
<formControlPr xmlns="http://schemas.microsoft.com/office/spreadsheetml/2009/9/main" objectType="Drop" dropStyle="combo" dx="22" fmlaLink="$Q$20" fmlaRange="Cups" noThreeD="1" sel="1" val="0"/>
</file>

<file path=xl/ctrlProps/ctrlProp168.xml><?xml version="1.0" encoding="utf-8"?>
<formControlPr xmlns="http://schemas.microsoft.com/office/spreadsheetml/2009/9/main" objectType="Drop" dropStyle="combo" dx="22" fmlaLink="$Q$21" fmlaRange="Cups" noThreeD="1" sel="1" val="0"/>
</file>

<file path=xl/ctrlProps/ctrlProp169.xml><?xml version="1.0" encoding="utf-8"?>
<formControlPr xmlns="http://schemas.microsoft.com/office/spreadsheetml/2009/9/main" objectType="Drop" dropStyle="combo" dx="22" fmlaLink="$Q$22" fmlaRange="Cups" noThreeD="1" sel="1" val="0"/>
</file>

<file path=xl/ctrlProps/ctrlProp17.xml><?xml version="1.0" encoding="utf-8"?>
<formControlPr xmlns="http://schemas.microsoft.com/office/spreadsheetml/2009/9/main" objectType="Drop" dropStyle="combo" dx="22" fmlaLink="$H$28" fmlaRange="Cups" noThreeD="1" sel="1" val="0"/>
</file>

<file path=xl/ctrlProps/ctrlProp170.xml><?xml version="1.0" encoding="utf-8"?>
<formControlPr xmlns="http://schemas.microsoft.com/office/spreadsheetml/2009/9/main" objectType="Drop" dropStyle="combo" dx="22" fmlaLink="$Q$23" fmlaRange="Cups" noThreeD="1" sel="1" val="0"/>
</file>

<file path=xl/ctrlProps/ctrlProp171.xml><?xml version="1.0" encoding="utf-8"?>
<formControlPr xmlns="http://schemas.microsoft.com/office/spreadsheetml/2009/9/main" objectType="Drop" dropStyle="combo" dx="22" fmlaLink="$Q$24" fmlaRange="Cups" noThreeD="1" sel="1" val="0"/>
</file>

<file path=xl/ctrlProps/ctrlProp172.xml><?xml version="1.0" encoding="utf-8"?>
<formControlPr xmlns="http://schemas.microsoft.com/office/spreadsheetml/2009/9/main" objectType="Drop" dropStyle="combo" dx="22" fmlaLink="$Q$25" fmlaRange="Cups" noThreeD="1" sel="1" val="0"/>
</file>

<file path=xl/ctrlProps/ctrlProp173.xml><?xml version="1.0" encoding="utf-8"?>
<formControlPr xmlns="http://schemas.microsoft.com/office/spreadsheetml/2009/9/main" objectType="Drop" dropStyle="combo" dx="22" fmlaLink="$Q$26" fmlaRange="Cups" noThreeD="1" sel="1" val="0"/>
</file>

<file path=xl/ctrlProps/ctrlProp174.xml><?xml version="1.0" encoding="utf-8"?>
<formControlPr xmlns="http://schemas.microsoft.com/office/spreadsheetml/2009/9/main" objectType="Drop" dropStyle="combo" dx="22" fmlaLink="$Q$27" fmlaRange="Cups" noThreeD="1" sel="1" val="0"/>
</file>

<file path=xl/ctrlProps/ctrlProp175.xml><?xml version="1.0" encoding="utf-8"?>
<formControlPr xmlns="http://schemas.microsoft.com/office/spreadsheetml/2009/9/main" objectType="Drop" dropStyle="combo" dx="22" fmlaLink="$Q$28" fmlaRange="Cups" noThreeD="1" sel="1" val="0"/>
</file>

<file path=xl/ctrlProps/ctrlProp176.xml><?xml version="1.0" encoding="utf-8"?>
<formControlPr xmlns="http://schemas.microsoft.com/office/spreadsheetml/2009/9/main" objectType="Drop" dropStyle="combo" dx="22" fmlaLink="$Q$29" fmlaRange="Cups" noThreeD="1" sel="1" val="0"/>
</file>

<file path=xl/ctrlProps/ctrlProp177.xml><?xml version="1.0" encoding="utf-8"?>
<formControlPr xmlns="http://schemas.microsoft.com/office/spreadsheetml/2009/9/main" objectType="Drop" dropStyle="combo" dx="22" fmlaLink="$Q$30" fmlaRange="Cups" noThreeD="1" sel="1" val="0"/>
</file>

<file path=xl/ctrlProps/ctrlProp178.xml><?xml version="1.0" encoding="utf-8"?>
<formControlPr xmlns="http://schemas.microsoft.com/office/spreadsheetml/2009/9/main" objectType="Drop" dropStyle="combo" dx="22" fmlaLink="$Q$31" fmlaRange="Cups" noThreeD="1" sel="1" val="0"/>
</file>

<file path=xl/ctrlProps/ctrlProp179.xml><?xml version="1.0" encoding="utf-8"?>
<formControlPr xmlns="http://schemas.microsoft.com/office/spreadsheetml/2009/9/main" objectType="Drop" dropStyle="combo" dx="22" fmlaLink="$Q$32" fmlaRange="Cups" noThreeD="1" sel="1" val="0"/>
</file>

<file path=xl/ctrlProps/ctrlProp18.xml><?xml version="1.0" encoding="utf-8"?>
<formControlPr xmlns="http://schemas.microsoft.com/office/spreadsheetml/2009/9/main" objectType="Drop" dropStyle="combo" dx="22" fmlaLink="$H$29" fmlaRange="Cups" noThreeD="1" sel="1" val="0"/>
</file>

<file path=xl/ctrlProps/ctrlProp180.xml><?xml version="1.0" encoding="utf-8"?>
<formControlPr xmlns="http://schemas.microsoft.com/office/spreadsheetml/2009/9/main" objectType="Drop" dropStyle="combo" dx="22" fmlaLink="$Q$33" fmlaRange="Cups" noThreeD="1" sel="1" val="0"/>
</file>

<file path=xl/ctrlProps/ctrlProp181.xml><?xml version="1.0" encoding="utf-8"?>
<formControlPr xmlns="http://schemas.microsoft.com/office/spreadsheetml/2009/9/main" objectType="Drop" dropStyle="combo" dx="22" fmlaLink="$Q$34" fmlaRange="Cups" noThreeD="1" sel="1" val="0"/>
</file>

<file path=xl/ctrlProps/ctrlProp182.xml><?xml version="1.0" encoding="utf-8"?>
<formControlPr xmlns="http://schemas.microsoft.com/office/spreadsheetml/2009/9/main" objectType="Drop" dropStyle="combo" dx="22" fmlaLink="$Q$35" fmlaRange="Cups" noThreeD="1" sel="1" val="0"/>
</file>

<file path=xl/ctrlProps/ctrlProp183.xml><?xml version="1.0" encoding="utf-8"?>
<formControlPr xmlns="http://schemas.microsoft.com/office/spreadsheetml/2009/9/main" objectType="Drop" dropStyle="combo" dx="22" fmlaLink="$Q$36" fmlaRange="Cups" noThreeD="1" sel="1" val="0"/>
</file>

<file path=xl/ctrlProps/ctrlProp184.xml><?xml version="1.0" encoding="utf-8"?>
<formControlPr xmlns="http://schemas.microsoft.com/office/spreadsheetml/2009/9/main" objectType="Drop" dropStyle="combo" dx="22" fmlaLink="$Q$37" fmlaRange="Cups" noThreeD="1" sel="1" val="0"/>
</file>

<file path=xl/ctrlProps/ctrlProp185.xml><?xml version="1.0" encoding="utf-8"?>
<formControlPr xmlns="http://schemas.microsoft.com/office/spreadsheetml/2009/9/main" objectType="Drop" dropStyle="combo" dx="22" fmlaLink="$Q$38" fmlaRange="Cups" noThreeD="1" sel="1" val="0"/>
</file>

<file path=xl/ctrlProps/ctrlProp186.xml><?xml version="1.0" encoding="utf-8"?>
<formControlPr xmlns="http://schemas.microsoft.com/office/spreadsheetml/2009/9/main" objectType="Drop" dropStyle="combo" dx="22" fmlaLink="$Q$39" fmlaRange="Cups" noThreeD="1" sel="1" val="0"/>
</file>

<file path=xl/ctrlProps/ctrlProp187.xml><?xml version="1.0" encoding="utf-8"?>
<formControlPr xmlns="http://schemas.microsoft.com/office/spreadsheetml/2009/9/main" objectType="Drop" dropStyle="combo" dx="22" fmlaLink="$Q$40" fmlaRange="Cups" noThreeD="1" sel="1" val="0"/>
</file>

<file path=xl/ctrlProps/ctrlProp188.xml><?xml version="1.0" encoding="utf-8"?>
<formControlPr xmlns="http://schemas.microsoft.com/office/spreadsheetml/2009/9/main" objectType="Drop" dropStyle="combo" dx="22" fmlaLink="$Q$41" fmlaRange="Cups" noThreeD="1" sel="1" val="0"/>
</file>

<file path=xl/ctrlProps/ctrlProp189.xml><?xml version="1.0" encoding="utf-8"?>
<formControlPr xmlns="http://schemas.microsoft.com/office/spreadsheetml/2009/9/main" objectType="Drop" dropStyle="combo" dx="22" fmlaLink="$Q$42" fmlaRange="Cups" noThreeD="1" sel="1" val="0"/>
</file>

<file path=xl/ctrlProps/ctrlProp19.xml><?xml version="1.0" encoding="utf-8"?>
<formControlPr xmlns="http://schemas.microsoft.com/office/spreadsheetml/2009/9/main" objectType="Drop" dropStyle="combo" dx="22" fmlaLink="$H$30" fmlaRange="Cups" noThreeD="1" sel="1" val="0"/>
</file>

<file path=xl/ctrlProps/ctrlProp190.xml><?xml version="1.0" encoding="utf-8"?>
<formControlPr xmlns="http://schemas.microsoft.com/office/spreadsheetml/2009/9/main" objectType="Drop" dropStyle="combo" dx="22" fmlaLink="$Q$43" fmlaRange="Cups" noThreeD="1" sel="1" val="0"/>
</file>

<file path=xl/ctrlProps/ctrlProp191.xml><?xml version="1.0" encoding="utf-8"?>
<formControlPr xmlns="http://schemas.microsoft.com/office/spreadsheetml/2009/9/main" objectType="Drop" dropStyle="combo" dx="22" fmlaLink="$Q$44" fmlaRange="Cups" noThreeD="1" sel="1" val="0"/>
</file>

<file path=xl/ctrlProps/ctrlProp192.xml><?xml version="1.0" encoding="utf-8"?>
<formControlPr xmlns="http://schemas.microsoft.com/office/spreadsheetml/2009/9/main" objectType="Drop" dropStyle="combo" dx="22" fmlaLink="$Q$45" fmlaRange="Cups" noThreeD="1" sel="1" val="0"/>
</file>

<file path=xl/ctrlProps/ctrlProp193.xml><?xml version="1.0" encoding="utf-8"?>
<formControlPr xmlns="http://schemas.microsoft.com/office/spreadsheetml/2009/9/main" objectType="Drop" dropStyle="combo" dx="22" fmlaLink="$Q$46" fmlaRange="Cups" noThreeD="1" sel="1" val="0"/>
</file>

<file path=xl/ctrlProps/ctrlProp194.xml><?xml version="1.0" encoding="utf-8"?>
<formControlPr xmlns="http://schemas.microsoft.com/office/spreadsheetml/2009/9/main" objectType="Drop" dropStyle="combo" dx="22" fmlaLink="$Q$47" fmlaRange="Cups" noThreeD="1" sel="1" val="0"/>
</file>

<file path=xl/ctrlProps/ctrlProp195.xml><?xml version="1.0" encoding="utf-8"?>
<formControlPr xmlns="http://schemas.microsoft.com/office/spreadsheetml/2009/9/main" objectType="Drop" dropStyle="combo" dx="22" fmlaLink="$Q$48" fmlaRange="Cups" noThreeD="1" sel="1" val="0"/>
</file>

<file path=xl/ctrlProps/ctrlProp196.xml><?xml version="1.0" encoding="utf-8"?>
<formControlPr xmlns="http://schemas.microsoft.com/office/spreadsheetml/2009/9/main" objectType="Drop" dropStyle="combo" dx="22" fmlaLink="$Q$49" fmlaRange="Cups" noThreeD="1" sel="1" val="0"/>
</file>

<file path=xl/ctrlProps/ctrlProp197.xml><?xml version="1.0" encoding="utf-8"?>
<formControlPr xmlns="http://schemas.microsoft.com/office/spreadsheetml/2009/9/main" objectType="Drop" dropStyle="combo" dx="22" fmlaLink="$Q$50" fmlaRange="Cups" noThreeD="1" sel="1" val="0"/>
</file>

<file path=xl/ctrlProps/ctrlProp198.xml><?xml version="1.0" encoding="utf-8"?>
<formControlPr xmlns="http://schemas.microsoft.com/office/spreadsheetml/2009/9/main" objectType="Drop" dropStyle="combo" dx="22" fmlaLink="$Q$51" fmlaRange="Cups" noThreeD="1" sel="1" val="0"/>
</file>

<file path=xl/ctrlProps/ctrlProp199.xml><?xml version="1.0" encoding="utf-8"?>
<formControlPr xmlns="http://schemas.microsoft.com/office/spreadsheetml/2009/9/main" objectType="Drop" dropStyle="combo" dx="22" fmlaLink="$Q$52" fmlaRange="Cups" noThreeD="1" sel="1" val="0"/>
</file>

<file path=xl/ctrlProps/ctrlProp2.xml><?xml version="1.0" encoding="utf-8"?>
<formControlPr xmlns="http://schemas.microsoft.com/office/spreadsheetml/2009/9/main" objectType="Drop" dropStyle="combo" dx="22" fmlaLink="$H$13" fmlaRange="Cups" noThreeD="1" sel="1" val="0"/>
</file>

<file path=xl/ctrlProps/ctrlProp20.xml><?xml version="1.0" encoding="utf-8"?>
<formControlPr xmlns="http://schemas.microsoft.com/office/spreadsheetml/2009/9/main" objectType="Drop" dropStyle="combo" dx="22" fmlaLink="$H$31" fmlaRange="Cups" noThreeD="1" sel="1" val="0"/>
</file>

<file path=xl/ctrlProps/ctrlProp200.xml><?xml version="1.0" encoding="utf-8"?>
<formControlPr xmlns="http://schemas.microsoft.com/office/spreadsheetml/2009/9/main" objectType="Drop" dropStyle="combo" dx="22" fmlaLink="$Q$53" fmlaRange="Cups" noThreeD="1" sel="1" val="0"/>
</file>

<file path=xl/ctrlProps/ctrlProp201.xml><?xml version="1.0" encoding="utf-8"?>
<formControlPr xmlns="http://schemas.microsoft.com/office/spreadsheetml/2009/9/main" objectType="Drop" dropStyle="combo" dx="22" fmlaLink="$Q$54" fmlaRange="Cups" noThreeD="1" sel="1" val="0"/>
</file>

<file path=xl/ctrlProps/ctrlProp202.xml><?xml version="1.0" encoding="utf-8"?>
<formControlPr xmlns="http://schemas.microsoft.com/office/spreadsheetml/2009/9/main" objectType="Drop" dropStyle="combo" dx="22" fmlaLink="$Q$55" fmlaRange="Cups" noThreeD="1" sel="1" val="0"/>
</file>

<file path=xl/ctrlProps/ctrlProp203.xml><?xml version="1.0" encoding="utf-8"?>
<formControlPr xmlns="http://schemas.microsoft.com/office/spreadsheetml/2009/9/main" objectType="Drop" dropStyle="combo" dx="22" fmlaLink="$Q$56" fmlaRange="Cups" noThreeD="1" sel="1" val="0"/>
</file>

<file path=xl/ctrlProps/ctrlProp204.xml><?xml version="1.0" encoding="utf-8"?>
<formControlPr xmlns="http://schemas.microsoft.com/office/spreadsheetml/2009/9/main" objectType="Drop" dropStyle="combo" dx="22" fmlaLink="$Q$57" fmlaRange="Cups" noThreeD="1" sel="1" val="0"/>
</file>

<file path=xl/ctrlProps/ctrlProp205.xml><?xml version="1.0" encoding="utf-8"?>
<formControlPr xmlns="http://schemas.microsoft.com/office/spreadsheetml/2009/9/main" objectType="Drop" dropStyle="combo" dx="22" fmlaLink="$Q$58" fmlaRange="Cups" noThreeD="1" sel="1" val="0"/>
</file>

<file path=xl/ctrlProps/ctrlProp206.xml><?xml version="1.0" encoding="utf-8"?>
<formControlPr xmlns="http://schemas.microsoft.com/office/spreadsheetml/2009/9/main" objectType="Drop" dropStyle="combo" dx="22" fmlaLink="$Q$59" fmlaRange="Cups" noThreeD="1" sel="1" val="0"/>
</file>

<file path=xl/ctrlProps/ctrlProp207.xml><?xml version="1.0" encoding="utf-8"?>
<formControlPr xmlns="http://schemas.microsoft.com/office/spreadsheetml/2009/9/main" objectType="Drop" dropStyle="combo" dx="22" fmlaLink="$Q$60" fmlaRange="Cups" noThreeD="1" sel="1" val="0"/>
</file>

<file path=xl/ctrlProps/ctrlProp208.xml><?xml version="1.0" encoding="utf-8"?>
<formControlPr xmlns="http://schemas.microsoft.com/office/spreadsheetml/2009/9/main" objectType="Drop" dropStyle="combo" dx="22" fmlaLink="$Q$61" fmlaRange="Cups" noThreeD="1" sel="1" val="0"/>
</file>

<file path=xl/ctrlProps/ctrlProp209.xml><?xml version="1.0" encoding="utf-8"?>
<formControlPr xmlns="http://schemas.microsoft.com/office/spreadsheetml/2009/9/main" objectType="Drop" dropStyle="combo" dx="22" fmlaLink="$Q$62" fmlaRange="Cups" noThreeD="1" sel="1" val="0"/>
</file>

<file path=xl/ctrlProps/ctrlProp21.xml><?xml version="1.0" encoding="utf-8"?>
<formControlPr xmlns="http://schemas.microsoft.com/office/spreadsheetml/2009/9/main" objectType="Drop" dropStyle="combo" dx="22" fmlaLink="$H$32" fmlaRange="Cups" noThreeD="1" sel="1" val="0"/>
</file>

<file path=xl/ctrlProps/ctrlProp210.xml><?xml version="1.0" encoding="utf-8"?>
<formControlPr xmlns="http://schemas.microsoft.com/office/spreadsheetml/2009/9/main" objectType="Drop" dropStyle="combo" dx="22" fmlaLink="$A$7" fmlaRange="meals" noThreeD="1" sel="2" val="0"/>
</file>

<file path=xl/ctrlProps/ctrlProp211.xml><?xml version="1.0" encoding="utf-8"?>
<formControlPr xmlns="http://schemas.microsoft.com/office/spreadsheetml/2009/9/main" objectType="Drop" dropStyle="combo" dx="22" fmlaLink="$A$8" fmlaRange="meals" noThreeD="1" sel="1" val="0"/>
</file>

<file path=xl/ctrlProps/ctrlProp212.xml><?xml version="1.0" encoding="utf-8"?>
<formControlPr xmlns="http://schemas.microsoft.com/office/spreadsheetml/2009/9/main" objectType="Drop" dropStyle="combo" dx="22" fmlaLink="$A$9" fmlaRange="meals" noThreeD="1" sel="1" val="0"/>
</file>

<file path=xl/ctrlProps/ctrlProp213.xml><?xml version="1.0" encoding="utf-8"?>
<formControlPr xmlns="http://schemas.microsoft.com/office/spreadsheetml/2009/9/main" objectType="Drop" dropStyle="combo" dx="22" fmlaLink="$A$10" fmlaRange="meals" noThreeD="1" sel="1" val="0"/>
</file>

<file path=xl/ctrlProps/ctrlProp214.xml><?xml version="1.0" encoding="utf-8"?>
<formControlPr xmlns="http://schemas.microsoft.com/office/spreadsheetml/2009/9/main" objectType="Drop" dropStyle="combo" dx="22" fmlaLink="$A$11" fmlaRange="meals" noThreeD="1" sel="1" val="0"/>
</file>

<file path=xl/ctrlProps/ctrlProp215.xml><?xml version="1.0" encoding="utf-8"?>
<formControlPr xmlns="http://schemas.microsoft.com/office/spreadsheetml/2009/9/main" objectType="Drop" dropStyle="combo" dx="22" fmlaLink="$A$12" fmlaRange="meals" noThreeD="1" sel="1" val="0"/>
</file>

<file path=xl/ctrlProps/ctrlProp216.xml><?xml version="1.0" encoding="utf-8"?>
<formControlPr xmlns="http://schemas.microsoft.com/office/spreadsheetml/2009/9/main" objectType="Drop" dropStyle="combo" dx="22" fmlaLink="$A$13" fmlaRange="meals" noThreeD="1" sel="1" val="0"/>
</file>

<file path=xl/ctrlProps/ctrlProp217.xml><?xml version="1.0" encoding="utf-8"?>
<formControlPr xmlns="http://schemas.microsoft.com/office/spreadsheetml/2009/9/main" objectType="Drop" dropStyle="combo" dx="22" fmlaLink="$A$14" fmlaRange="meals" noThreeD="1" sel="1" val="0"/>
</file>

<file path=xl/ctrlProps/ctrlProp218.xml><?xml version="1.0" encoding="utf-8"?>
<formControlPr xmlns="http://schemas.microsoft.com/office/spreadsheetml/2009/9/main" objectType="Drop" dropStyle="combo" dx="22" fmlaLink="$A$15" fmlaRange="meals" noThreeD="1" sel="1" val="0"/>
</file>

<file path=xl/ctrlProps/ctrlProp219.xml><?xml version="1.0" encoding="utf-8"?>
<formControlPr xmlns="http://schemas.microsoft.com/office/spreadsheetml/2009/9/main" objectType="Drop" dropStyle="combo" dx="22" fmlaLink="$A$16" fmlaRange="meals" noThreeD="1" sel="1" val="0"/>
</file>

<file path=xl/ctrlProps/ctrlProp22.xml><?xml version="1.0" encoding="utf-8"?>
<formControlPr xmlns="http://schemas.microsoft.com/office/spreadsheetml/2009/9/main" objectType="Drop" dropStyle="combo" dx="22" fmlaLink="$H$33" fmlaRange="Cups" noThreeD="1" sel="1" val="0"/>
</file>

<file path=xl/ctrlProps/ctrlProp220.xml><?xml version="1.0" encoding="utf-8"?>
<formControlPr xmlns="http://schemas.microsoft.com/office/spreadsheetml/2009/9/main" objectType="Drop" dropStyle="combo" dx="22" fmlaLink="$A$17" fmlaRange="meals" noThreeD="1" sel="1" val="0"/>
</file>

<file path=xl/ctrlProps/ctrlProp221.xml><?xml version="1.0" encoding="utf-8"?>
<formControlPr xmlns="http://schemas.microsoft.com/office/spreadsheetml/2009/9/main" objectType="Drop" dropStyle="combo" dx="22" fmlaLink="$A$18" fmlaRange="meals" noThreeD="1" sel="1" val="0"/>
</file>

<file path=xl/ctrlProps/ctrlProp222.xml><?xml version="1.0" encoding="utf-8"?>
<formControlPr xmlns="http://schemas.microsoft.com/office/spreadsheetml/2009/9/main" objectType="Drop" dropStyle="combo" dx="22" fmlaLink="$A$19" fmlaRange="meals" noThreeD="1" sel="1" val="0"/>
</file>

<file path=xl/ctrlProps/ctrlProp223.xml><?xml version="1.0" encoding="utf-8"?>
<formControlPr xmlns="http://schemas.microsoft.com/office/spreadsheetml/2009/9/main" objectType="Drop" dropStyle="combo" dx="22" fmlaLink="$A$20" fmlaRange="meals" noThreeD="1" sel="1" val="0"/>
</file>

<file path=xl/ctrlProps/ctrlProp224.xml><?xml version="1.0" encoding="utf-8"?>
<formControlPr xmlns="http://schemas.microsoft.com/office/spreadsheetml/2009/9/main" objectType="Drop" dropStyle="combo" dx="22" fmlaLink="$A$21" fmlaRange="meals" noThreeD="1" sel="1" val="0"/>
</file>

<file path=xl/ctrlProps/ctrlProp225.xml><?xml version="1.0" encoding="utf-8"?>
<formControlPr xmlns="http://schemas.microsoft.com/office/spreadsheetml/2009/9/main" objectType="Drop" dropStyle="combo" dx="22" fmlaLink="$A$22" fmlaRange="meals" noThreeD="1" sel="1" val="0"/>
</file>

<file path=xl/ctrlProps/ctrlProp226.xml><?xml version="1.0" encoding="utf-8"?>
<formControlPr xmlns="http://schemas.microsoft.com/office/spreadsheetml/2009/9/main" objectType="Drop" dropStyle="combo" dx="22" fmlaLink="$A$23" fmlaRange="meals" noThreeD="1" sel="1" val="0"/>
</file>

<file path=xl/ctrlProps/ctrlProp227.xml><?xml version="1.0" encoding="utf-8"?>
<formControlPr xmlns="http://schemas.microsoft.com/office/spreadsheetml/2009/9/main" objectType="Drop" dropStyle="combo" dx="22" fmlaLink="$A$24" fmlaRange="meals" noThreeD="1" sel="1" val="0"/>
</file>

<file path=xl/ctrlProps/ctrlProp228.xml><?xml version="1.0" encoding="utf-8"?>
<formControlPr xmlns="http://schemas.microsoft.com/office/spreadsheetml/2009/9/main" objectType="Drop" dropStyle="combo" dx="22" fmlaLink="$A$25" fmlaRange="meals" noThreeD="1" sel="1" val="0"/>
</file>

<file path=xl/ctrlProps/ctrlProp229.xml><?xml version="1.0" encoding="utf-8"?>
<formControlPr xmlns="http://schemas.microsoft.com/office/spreadsheetml/2009/9/main" objectType="Drop" dropStyle="combo" dx="22" fmlaLink="$A$26" fmlaRange="meals" noThreeD="1" sel="1" val="0"/>
</file>

<file path=xl/ctrlProps/ctrlProp23.xml><?xml version="1.0" encoding="utf-8"?>
<formControlPr xmlns="http://schemas.microsoft.com/office/spreadsheetml/2009/9/main" objectType="Drop" dropStyle="combo" dx="22"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22" fmlaLink="$T$13" fmlaRange="Cups" noThreeD="1" sel="1" val="0"/>
</file>

<file path=xl/ctrlProps/ctrlProp236.xml><?xml version="1.0" encoding="utf-8"?>
<formControlPr xmlns="http://schemas.microsoft.com/office/spreadsheetml/2009/9/main" objectType="Drop" dropStyle="combo" dx="22" fmlaLink="$T$14" fmlaRange="Cups" noThreeD="1" sel="1" val="0"/>
</file>

<file path=xl/ctrlProps/ctrlProp237.xml><?xml version="1.0" encoding="utf-8"?>
<formControlPr xmlns="http://schemas.microsoft.com/office/spreadsheetml/2009/9/main" objectType="Drop" dropStyle="combo" dx="22" fmlaLink="$T$15" fmlaRange="Cups" noThreeD="1" sel="1" val="0"/>
</file>

<file path=xl/ctrlProps/ctrlProp238.xml><?xml version="1.0" encoding="utf-8"?>
<formControlPr xmlns="http://schemas.microsoft.com/office/spreadsheetml/2009/9/main" objectType="Drop" dropStyle="combo" dx="22" fmlaLink="$T$16" fmlaRange="Cups" noThreeD="1" sel="1" val="0"/>
</file>

<file path=xl/ctrlProps/ctrlProp239.xml><?xml version="1.0" encoding="utf-8"?>
<formControlPr xmlns="http://schemas.microsoft.com/office/spreadsheetml/2009/9/main" objectType="Drop" dropStyle="combo" dx="22" fmlaLink="$T$17" fmlaRange="Cups" noThreeD="1" sel="1" val="0"/>
</file>

<file path=xl/ctrlProps/ctrlProp24.xml><?xml version="1.0" encoding="utf-8"?>
<formControlPr xmlns="http://schemas.microsoft.com/office/spreadsheetml/2009/9/main" objectType="Drop" dropStyle="combo" dx="22" fmlaLink="H35" fmlaRange="Cups" noThreeD="1" sel="1" val="0"/>
</file>

<file path=xl/ctrlProps/ctrlProp240.xml><?xml version="1.0" encoding="utf-8"?>
<formControlPr xmlns="http://schemas.microsoft.com/office/spreadsheetml/2009/9/main" objectType="Drop" dropStyle="combo" dx="22" fmlaLink="$A$7" fmlaRange="meals" noThreeD="1" sel="2" val="0"/>
</file>

<file path=xl/ctrlProps/ctrlProp241.xml><?xml version="1.0" encoding="utf-8"?>
<formControlPr xmlns="http://schemas.microsoft.com/office/spreadsheetml/2009/9/main" objectType="Drop" dropStyle="combo" dx="22" fmlaLink="$A$8" fmlaRange="meals" noThreeD="1" sel="1" val="0"/>
</file>

<file path=xl/ctrlProps/ctrlProp242.xml><?xml version="1.0" encoding="utf-8"?>
<formControlPr xmlns="http://schemas.microsoft.com/office/spreadsheetml/2009/9/main" objectType="Drop" dropStyle="combo" dx="22" fmlaLink="$A$9" fmlaRange="meals" noThreeD="1" sel="1" val="0"/>
</file>

<file path=xl/ctrlProps/ctrlProp243.xml><?xml version="1.0" encoding="utf-8"?>
<formControlPr xmlns="http://schemas.microsoft.com/office/spreadsheetml/2009/9/main" objectType="Drop" dropStyle="combo" dx="22" fmlaLink="$A$10" fmlaRange="meals" noThreeD="1" sel="1" val="0"/>
</file>

<file path=xl/ctrlProps/ctrlProp244.xml><?xml version="1.0" encoding="utf-8"?>
<formControlPr xmlns="http://schemas.microsoft.com/office/spreadsheetml/2009/9/main" objectType="Drop" dropStyle="combo" dx="22" fmlaLink="$A$11" fmlaRange="meals" noThreeD="1" sel="1" val="0"/>
</file>

<file path=xl/ctrlProps/ctrlProp245.xml><?xml version="1.0" encoding="utf-8"?>
<formControlPr xmlns="http://schemas.microsoft.com/office/spreadsheetml/2009/9/main" objectType="Drop" dropStyle="combo" dx="22" fmlaLink="$A$12" fmlaRange="meals" noThreeD="1" sel="1" val="0"/>
</file>

<file path=xl/ctrlProps/ctrlProp246.xml><?xml version="1.0" encoding="utf-8"?>
<formControlPr xmlns="http://schemas.microsoft.com/office/spreadsheetml/2009/9/main" objectType="Drop" dropStyle="combo" dx="22" fmlaLink="$A$13" fmlaRange="meals" noThreeD="1" sel="1" val="0"/>
</file>

<file path=xl/ctrlProps/ctrlProp247.xml><?xml version="1.0" encoding="utf-8"?>
<formControlPr xmlns="http://schemas.microsoft.com/office/spreadsheetml/2009/9/main" objectType="Drop" dropStyle="combo" dx="22" fmlaLink="$A$14" fmlaRange="meals" noThreeD="1" sel="1" val="0"/>
</file>

<file path=xl/ctrlProps/ctrlProp248.xml><?xml version="1.0" encoding="utf-8"?>
<formControlPr xmlns="http://schemas.microsoft.com/office/spreadsheetml/2009/9/main" objectType="Drop" dropStyle="combo" dx="22" fmlaLink="$A$15" fmlaRange="meals" noThreeD="1" sel="1" val="0"/>
</file>

<file path=xl/ctrlProps/ctrlProp249.xml><?xml version="1.0" encoding="utf-8"?>
<formControlPr xmlns="http://schemas.microsoft.com/office/spreadsheetml/2009/9/main" objectType="Drop" dropStyle="combo" dx="22" fmlaLink="$A$16" fmlaRange="meals" noThreeD="1" sel="1" val="0"/>
</file>

<file path=xl/ctrlProps/ctrlProp25.xml><?xml version="1.0" encoding="utf-8"?>
<formControlPr xmlns="http://schemas.microsoft.com/office/spreadsheetml/2009/9/main" objectType="Drop" dropStyle="combo" dx="22" fmlaLink="H36" fmlaRange="Cups" noThreeD="1" sel="1" val="0"/>
</file>

<file path=xl/ctrlProps/ctrlProp250.xml><?xml version="1.0" encoding="utf-8"?>
<formControlPr xmlns="http://schemas.microsoft.com/office/spreadsheetml/2009/9/main" objectType="Drop" dropStyle="combo" dx="22" fmlaLink="$A$17" fmlaRange="meals" noThreeD="1" sel="1" val="0"/>
</file>

<file path=xl/ctrlProps/ctrlProp251.xml><?xml version="1.0" encoding="utf-8"?>
<formControlPr xmlns="http://schemas.microsoft.com/office/spreadsheetml/2009/9/main" objectType="Drop" dropStyle="combo" dx="22" fmlaLink="$A$18" fmlaRange="meals" noThreeD="1" sel="1" val="0"/>
</file>

<file path=xl/ctrlProps/ctrlProp252.xml><?xml version="1.0" encoding="utf-8"?>
<formControlPr xmlns="http://schemas.microsoft.com/office/spreadsheetml/2009/9/main" objectType="Drop" dropStyle="combo" dx="22" fmlaLink="$A$19" fmlaRange="meals" noThreeD="1" sel="1" val="0"/>
</file>

<file path=xl/ctrlProps/ctrlProp253.xml><?xml version="1.0" encoding="utf-8"?>
<formControlPr xmlns="http://schemas.microsoft.com/office/spreadsheetml/2009/9/main" objectType="Drop" dropStyle="combo" dx="22" fmlaLink="$A$20" fmlaRange="meals" noThreeD="1" sel="1" val="0"/>
</file>

<file path=xl/ctrlProps/ctrlProp254.xml><?xml version="1.0" encoding="utf-8"?>
<formControlPr xmlns="http://schemas.microsoft.com/office/spreadsheetml/2009/9/main" objectType="Drop" dropStyle="combo" dx="22" fmlaLink="$A$21" fmlaRange="meals" noThreeD="1" sel="1" val="0"/>
</file>

<file path=xl/ctrlProps/ctrlProp255.xml><?xml version="1.0" encoding="utf-8"?>
<formControlPr xmlns="http://schemas.microsoft.com/office/spreadsheetml/2009/9/main" objectType="Drop" dropStyle="combo" dx="22" fmlaLink="$A$22" fmlaRange="meals" noThreeD="1" sel="1" val="0"/>
</file>

<file path=xl/ctrlProps/ctrlProp256.xml><?xml version="1.0" encoding="utf-8"?>
<formControlPr xmlns="http://schemas.microsoft.com/office/spreadsheetml/2009/9/main" objectType="Drop" dropStyle="combo" dx="22" fmlaLink="$A$23" fmlaRange="meals" noThreeD="1" sel="1" val="0"/>
</file>

<file path=xl/ctrlProps/ctrlProp257.xml><?xml version="1.0" encoding="utf-8"?>
<formControlPr xmlns="http://schemas.microsoft.com/office/spreadsheetml/2009/9/main" objectType="Drop" dropStyle="combo" dx="22" fmlaLink="$A$24" fmlaRange="meals" noThreeD="1" sel="1" val="0"/>
</file>

<file path=xl/ctrlProps/ctrlProp258.xml><?xml version="1.0" encoding="utf-8"?>
<formControlPr xmlns="http://schemas.microsoft.com/office/spreadsheetml/2009/9/main" objectType="Drop" dropStyle="combo" dx="22" fmlaLink="$A$25" fmlaRange="meals" noThreeD="1" sel="1" val="0"/>
</file>

<file path=xl/ctrlProps/ctrlProp259.xml><?xml version="1.0" encoding="utf-8"?>
<formControlPr xmlns="http://schemas.microsoft.com/office/spreadsheetml/2009/9/main" objectType="Drop" dropStyle="combo" dx="22" fmlaLink="$A$26" fmlaRange="meals" noThreeD="1" sel="1" val="0"/>
</file>

<file path=xl/ctrlProps/ctrlProp26.xml><?xml version="1.0" encoding="utf-8"?>
<formControlPr xmlns="http://schemas.microsoft.com/office/spreadsheetml/2009/9/main" objectType="Drop" dropStyle="combo" dx="22"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22" fmlaLink="$T$13" fmlaRange="Cups" noThreeD="1" sel="1" val="0"/>
</file>

<file path=xl/ctrlProps/ctrlProp266.xml><?xml version="1.0" encoding="utf-8"?>
<formControlPr xmlns="http://schemas.microsoft.com/office/spreadsheetml/2009/9/main" objectType="Drop" dropStyle="combo" dx="22" fmlaLink="$T$14" fmlaRange="Cups" noThreeD="1" sel="1" val="0"/>
</file>

<file path=xl/ctrlProps/ctrlProp267.xml><?xml version="1.0" encoding="utf-8"?>
<formControlPr xmlns="http://schemas.microsoft.com/office/spreadsheetml/2009/9/main" objectType="Drop" dropStyle="combo" dx="22" fmlaLink="$T$15" fmlaRange="Cups" noThreeD="1" sel="1" val="0"/>
</file>

<file path=xl/ctrlProps/ctrlProp268.xml><?xml version="1.0" encoding="utf-8"?>
<formControlPr xmlns="http://schemas.microsoft.com/office/spreadsheetml/2009/9/main" objectType="Drop" dropStyle="combo" dx="22" fmlaLink="$T$16" fmlaRange="Cups" noThreeD="1" sel="1" val="0"/>
</file>

<file path=xl/ctrlProps/ctrlProp269.xml><?xml version="1.0" encoding="utf-8"?>
<formControlPr xmlns="http://schemas.microsoft.com/office/spreadsheetml/2009/9/main" objectType="Drop" dropStyle="combo" dx="22" fmlaLink="$T$17" fmlaRange="Cups" noThreeD="1" sel="1" val="0"/>
</file>

<file path=xl/ctrlProps/ctrlProp27.xml><?xml version="1.0" encoding="utf-8"?>
<formControlPr xmlns="http://schemas.microsoft.com/office/spreadsheetml/2009/9/main" objectType="Drop" dropStyle="combo" dx="22" fmlaLink="$H$38" fmlaRange="Cups" noThreeD="1" sel="1" val="0"/>
</file>

<file path=xl/ctrlProps/ctrlProp270.xml><?xml version="1.0" encoding="utf-8"?>
<formControlPr xmlns="http://schemas.microsoft.com/office/spreadsheetml/2009/9/main" objectType="Drop" dropStyle="combo" dx="22" fmlaLink="$A$7" fmlaRange="meals" noThreeD="1" sel="4" val="0"/>
</file>

<file path=xl/ctrlProps/ctrlProp271.xml><?xml version="1.0" encoding="utf-8"?>
<formControlPr xmlns="http://schemas.microsoft.com/office/spreadsheetml/2009/9/main" objectType="Drop" dropStyle="combo" dx="22" fmlaLink="$A$8" fmlaRange="meals" noThreeD="1" sel="1" val="0"/>
</file>

<file path=xl/ctrlProps/ctrlProp272.xml><?xml version="1.0" encoding="utf-8"?>
<formControlPr xmlns="http://schemas.microsoft.com/office/spreadsheetml/2009/9/main" objectType="Drop" dropStyle="combo" dx="22" fmlaLink="$A$9" fmlaRange="meals" noThreeD="1" sel="1" val="0"/>
</file>

<file path=xl/ctrlProps/ctrlProp273.xml><?xml version="1.0" encoding="utf-8"?>
<formControlPr xmlns="http://schemas.microsoft.com/office/spreadsheetml/2009/9/main" objectType="Drop" dropStyle="combo" dx="22" fmlaLink="$A$10" fmlaRange="meals" noThreeD="1" sel="1" val="0"/>
</file>

<file path=xl/ctrlProps/ctrlProp274.xml><?xml version="1.0" encoding="utf-8"?>
<formControlPr xmlns="http://schemas.microsoft.com/office/spreadsheetml/2009/9/main" objectType="Drop" dropStyle="combo" dx="22" fmlaLink="$A$11" fmlaRange="meals" noThreeD="1" sel="1" val="0"/>
</file>

<file path=xl/ctrlProps/ctrlProp275.xml><?xml version="1.0" encoding="utf-8"?>
<formControlPr xmlns="http://schemas.microsoft.com/office/spreadsheetml/2009/9/main" objectType="Drop" dropStyle="combo" dx="22" fmlaLink="$A$12" fmlaRange="meals" noThreeD="1" sel="1" val="0"/>
</file>

<file path=xl/ctrlProps/ctrlProp276.xml><?xml version="1.0" encoding="utf-8"?>
<formControlPr xmlns="http://schemas.microsoft.com/office/spreadsheetml/2009/9/main" objectType="Drop" dropStyle="combo" dx="22" fmlaLink="$A$13" fmlaRange="meals" noThreeD="1" sel="1" val="0"/>
</file>

<file path=xl/ctrlProps/ctrlProp277.xml><?xml version="1.0" encoding="utf-8"?>
<formControlPr xmlns="http://schemas.microsoft.com/office/spreadsheetml/2009/9/main" objectType="Drop" dropStyle="combo" dx="22" fmlaLink="$A$14" fmlaRange="meals" noThreeD="1" sel="1" val="0"/>
</file>

<file path=xl/ctrlProps/ctrlProp278.xml><?xml version="1.0" encoding="utf-8"?>
<formControlPr xmlns="http://schemas.microsoft.com/office/spreadsheetml/2009/9/main" objectType="Drop" dropStyle="combo" dx="22" fmlaLink="$A$15" fmlaRange="meals" noThreeD="1" sel="1" val="0"/>
</file>

<file path=xl/ctrlProps/ctrlProp279.xml><?xml version="1.0" encoding="utf-8"?>
<formControlPr xmlns="http://schemas.microsoft.com/office/spreadsheetml/2009/9/main" objectType="Drop" dropStyle="combo" dx="22" fmlaLink="$A$16" fmlaRange="meals" noThreeD="1" sel="1" val="0"/>
</file>

<file path=xl/ctrlProps/ctrlProp28.xml><?xml version="1.0" encoding="utf-8"?>
<formControlPr xmlns="http://schemas.microsoft.com/office/spreadsheetml/2009/9/main" objectType="Drop" dropStyle="combo" dx="22" fmlaLink="H39" fmlaRange="Cups" noThreeD="1" sel="1" val="0"/>
</file>

<file path=xl/ctrlProps/ctrlProp280.xml><?xml version="1.0" encoding="utf-8"?>
<formControlPr xmlns="http://schemas.microsoft.com/office/spreadsheetml/2009/9/main" objectType="Drop" dropStyle="combo" dx="22" fmlaLink="$A$17" fmlaRange="meals" noThreeD="1" sel="1" val="0"/>
</file>

<file path=xl/ctrlProps/ctrlProp281.xml><?xml version="1.0" encoding="utf-8"?>
<formControlPr xmlns="http://schemas.microsoft.com/office/spreadsheetml/2009/9/main" objectType="Drop" dropStyle="combo" dx="22" fmlaLink="$A$18" fmlaRange="meals" noThreeD="1" sel="1" val="0"/>
</file>

<file path=xl/ctrlProps/ctrlProp282.xml><?xml version="1.0" encoding="utf-8"?>
<formControlPr xmlns="http://schemas.microsoft.com/office/spreadsheetml/2009/9/main" objectType="Drop" dropStyle="combo" dx="22" fmlaLink="$A$19" fmlaRange="meals" noThreeD="1" sel="1" val="0"/>
</file>

<file path=xl/ctrlProps/ctrlProp283.xml><?xml version="1.0" encoding="utf-8"?>
<formControlPr xmlns="http://schemas.microsoft.com/office/spreadsheetml/2009/9/main" objectType="Drop" dropStyle="combo" dx="22" fmlaLink="$A$20" fmlaRange="meals" noThreeD="1" sel="1" val="0"/>
</file>

<file path=xl/ctrlProps/ctrlProp284.xml><?xml version="1.0" encoding="utf-8"?>
<formControlPr xmlns="http://schemas.microsoft.com/office/spreadsheetml/2009/9/main" objectType="Drop" dropStyle="combo" dx="22" fmlaLink="$A$21" fmlaRange="meals" noThreeD="1" sel="1" val="0"/>
</file>

<file path=xl/ctrlProps/ctrlProp285.xml><?xml version="1.0" encoding="utf-8"?>
<formControlPr xmlns="http://schemas.microsoft.com/office/spreadsheetml/2009/9/main" objectType="Drop" dropStyle="combo" dx="22" fmlaLink="$A$22" fmlaRange="meals" noThreeD="1" sel="1" val="0"/>
</file>

<file path=xl/ctrlProps/ctrlProp286.xml><?xml version="1.0" encoding="utf-8"?>
<formControlPr xmlns="http://schemas.microsoft.com/office/spreadsheetml/2009/9/main" objectType="Drop" dropStyle="combo" dx="22" fmlaLink="$A$23" fmlaRange="meals" noThreeD="1" sel="1" val="0"/>
</file>

<file path=xl/ctrlProps/ctrlProp287.xml><?xml version="1.0" encoding="utf-8"?>
<formControlPr xmlns="http://schemas.microsoft.com/office/spreadsheetml/2009/9/main" objectType="Drop" dropStyle="combo" dx="22" fmlaLink="$A$24" fmlaRange="meals" noThreeD="1" sel="1" val="0"/>
</file>

<file path=xl/ctrlProps/ctrlProp288.xml><?xml version="1.0" encoding="utf-8"?>
<formControlPr xmlns="http://schemas.microsoft.com/office/spreadsheetml/2009/9/main" objectType="Drop" dropStyle="combo" dx="22" fmlaLink="$A$25" fmlaRange="meals" noThreeD="1" sel="1" val="0"/>
</file>

<file path=xl/ctrlProps/ctrlProp289.xml><?xml version="1.0" encoding="utf-8"?>
<formControlPr xmlns="http://schemas.microsoft.com/office/spreadsheetml/2009/9/main" objectType="Drop" dropStyle="combo" dx="22" fmlaLink="$A$26" fmlaRange="meals" noThreeD="1" sel="1" val="0"/>
</file>

<file path=xl/ctrlProps/ctrlProp29.xml><?xml version="1.0" encoding="utf-8"?>
<formControlPr xmlns="http://schemas.microsoft.com/office/spreadsheetml/2009/9/main" objectType="Drop" dropStyle="combo" dx="22"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22" fmlaLink="$T$13" fmlaRange="Cups" noThreeD="1" sel="1" val="0"/>
</file>

<file path=xl/ctrlProps/ctrlProp296.xml><?xml version="1.0" encoding="utf-8"?>
<formControlPr xmlns="http://schemas.microsoft.com/office/spreadsheetml/2009/9/main" objectType="Drop" dropStyle="combo" dx="22" fmlaLink="$T$14" fmlaRange="Cups" noThreeD="1" sel="1" val="0"/>
</file>

<file path=xl/ctrlProps/ctrlProp297.xml><?xml version="1.0" encoding="utf-8"?>
<formControlPr xmlns="http://schemas.microsoft.com/office/spreadsheetml/2009/9/main" objectType="Drop" dropStyle="combo" dx="22" fmlaLink="$T$15" fmlaRange="Cups" noThreeD="1" sel="1" val="0"/>
</file>

<file path=xl/ctrlProps/ctrlProp298.xml><?xml version="1.0" encoding="utf-8"?>
<formControlPr xmlns="http://schemas.microsoft.com/office/spreadsheetml/2009/9/main" objectType="Drop" dropStyle="combo" dx="22" fmlaLink="$T$16" fmlaRange="Cups" noThreeD="1" sel="1" val="0"/>
</file>

<file path=xl/ctrlProps/ctrlProp299.xml><?xml version="1.0" encoding="utf-8"?>
<formControlPr xmlns="http://schemas.microsoft.com/office/spreadsheetml/2009/9/main" objectType="Drop" dropStyle="combo" dx="22" fmlaLink="$T$17" fmlaRange="Cups" noThreeD="1" sel="1" val="0"/>
</file>

<file path=xl/ctrlProps/ctrlProp3.xml><?xml version="1.0" encoding="utf-8"?>
<formControlPr xmlns="http://schemas.microsoft.com/office/spreadsheetml/2009/9/main" objectType="Drop" dropStyle="combo" dx="22" fmlaLink="$H$14" fmlaRange="Cups" noThreeD="1" sel="1" val="0"/>
</file>

<file path=xl/ctrlProps/ctrlProp30.xml><?xml version="1.0" encoding="utf-8"?>
<formControlPr xmlns="http://schemas.microsoft.com/office/spreadsheetml/2009/9/main" objectType="Drop" dropStyle="combo" dx="22" fmlaLink="H41" fmlaRange="Cups" noThreeD="1" sel="1" val="0"/>
</file>

<file path=xl/ctrlProps/ctrlProp300.xml><?xml version="1.0" encoding="utf-8"?>
<formControlPr xmlns="http://schemas.microsoft.com/office/spreadsheetml/2009/9/main" objectType="Radio" firstButton="1" fmlaLink="$C$10"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Radio" firstButton="1" fmlaLink="$C$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file>

<file path=xl/ctrlProps/ctrlProp309.xml><?xml version="1.0" encoding="utf-8"?>
<formControlPr xmlns="http://schemas.microsoft.com/office/spreadsheetml/2009/9/main" objectType="GBox"/>
</file>

<file path=xl/ctrlProps/ctrlProp31.xml><?xml version="1.0" encoding="utf-8"?>
<formControlPr xmlns="http://schemas.microsoft.com/office/spreadsheetml/2009/9/main" objectType="Drop" dropStyle="combo" dx="22" fmlaLink="H42" fmlaRange="Cups" noThreeD="1" sel="1" val="0"/>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C$27"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C$34"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Drop" dropStyle="combo" dx="22" fmlaLink="H43" fmlaRange="Cups" noThreeD="1" sel="1" val="0"/>
</file>

<file path=xl/ctrlProps/ctrlProp320.xml><?xml version="1.0" encoding="utf-8"?>
<formControlPr xmlns="http://schemas.microsoft.com/office/spreadsheetml/2009/9/main" objectType="Drop" dropStyle="combo" dx="22" fmlaLink="$AL$8" fmlaRange="cups1" noThreeD="1" sel="1" val="0"/>
</file>

<file path=xl/ctrlProps/ctrlProp321.xml><?xml version="1.0" encoding="utf-8"?>
<formControlPr xmlns="http://schemas.microsoft.com/office/spreadsheetml/2009/9/main" objectType="Drop" dropStyle="combo" dx="22" fmlaLink="$AL$9" fmlaRange="cups1" noThreeD="1" sel="1" val="0"/>
</file>

<file path=xl/ctrlProps/ctrlProp322.xml><?xml version="1.0" encoding="utf-8"?>
<formControlPr xmlns="http://schemas.microsoft.com/office/spreadsheetml/2009/9/main" objectType="Drop" dropStyle="combo" dx="22" fmlaLink="$AT$8" fmlaRange="cups1" noThreeD="1" sel="1" val="0"/>
</file>

<file path=xl/ctrlProps/ctrlProp323.xml><?xml version="1.0" encoding="utf-8"?>
<formControlPr xmlns="http://schemas.microsoft.com/office/spreadsheetml/2009/9/main" objectType="Drop" dropStyle="combo" dx="22" fmlaLink="$AT$9" fmlaRange="cups1" noThreeD="1" sel="1" val="0"/>
</file>

<file path=xl/ctrlProps/ctrlProp324.xml><?xml version="1.0" encoding="utf-8"?>
<formControlPr xmlns="http://schemas.microsoft.com/office/spreadsheetml/2009/9/main" objectType="Drop" dropStyle="combo" dx="22" fmlaLink="$AT$10" fmlaRange="cups1" noThreeD="1" sel="1" val="0"/>
</file>

<file path=xl/ctrlProps/ctrlProp325.xml><?xml version="1.0" encoding="utf-8"?>
<formControlPr xmlns="http://schemas.microsoft.com/office/spreadsheetml/2009/9/main" objectType="Drop" dropStyle="combo" dx="22" fmlaLink="$AT$11" fmlaRange="cups1" noThreeD="1" sel="1" val="0"/>
</file>

<file path=xl/ctrlProps/ctrlProp326.xml><?xml version="1.0" encoding="utf-8"?>
<formControlPr xmlns="http://schemas.microsoft.com/office/spreadsheetml/2009/9/main" objectType="Drop" dropStyle="combo" dx="22" fmlaLink="$AT$12" fmlaRange="cups1" noThreeD="1" sel="1" val="0"/>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fmlaLink="$I$1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Drop" dropStyle="combo" dx="22" fmlaLink="H44" fmlaRange="Cups" noThreeD="1" sel="1" val="0"/>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fmlaLink="$L$45" lockText="1" noThreeD="1"/>
</file>

<file path=xl/ctrlProps/ctrlProp336.xml><?xml version="1.0" encoding="utf-8"?>
<formControlPr xmlns="http://schemas.microsoft.com/office/spreadsheetml/2009/9/main" objectType="CheckBox" fmlaLink="$L$46" lockText="1" noThreeD="1"/>
</file>

<file path=xl/ctrlProps/ctrlProp337.xml><?xml version="1.0" encoding="utf-8"?>
<formControlPr xmlns="http://schemas.microsoft.com/office/spreadsheetml/2009/9/main" objectType="CheckBox" fmlaLink="$L$47" lockText="1" noThreeD="1"/>
</file>

<file path=xl/ctrlProps/ctrlProp338.xml><?xml version="1.0" encoding="utf-8"?>
<formControlPr xmlns="http://schemas.microsoft.com/office/spreadsheetml/2009/9/main" objectType="CheckBox" fmlaLink="$L$5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Drop" dropStyle="combo" dx="22" fmlaLink="$H$45" fmlaRange="Cups" noThreeD="1" sel="1" val="0"/>
</file>

<file path=xl/ctrlProps/ctrlProp35.xml><?xml version="1.0" encoding="utf-8"?>
<formControlPr xmlns="http://schemas.microsoft.com/office/spreadsheetml/2009/9/main" objectType="Drop" dropStyle="combo" dx="22" fmlaLink="H46" fmlaRange="Cups" noThreeD="1" sel="1" val="0"/>
</file>

<file path=xl/ctrlProps/ctrlProp36.xml><?xml version="1.0" encoding="utf-8"?>
<formControlPr xmlns="http://schemas.microsoft.com/office/spreadsheetml/2009/9/main" objectType="Drop" dropStyle="combo" dx="22" fmlaLink="H47" fmlaRange="Cups" noThreeD="1" sel="1" val="0"/>
</file>

<file path=xl/ctrlProps/ctrlProp37.xml><?xml version="1.0" encoding="utf-8"?>
<formControlPr xmlns="http://schemas.microsoft.com/office/spreadsheetml/2009/9/main" objectType="Drop" dropStyle="combo" dx="22" fmlaLink="H48" fmlaRange="Cups" noThreeD="1" sel="1" val="0"/>
</file>

<file path=xl/ctrlProps/ctrlProp38.xml><?xml version="1.0" encoding="utf-8"?>
<formControlPr xmlns="http://schemas.microsoft.com/office/spreadsheetml/2009/9/main" objectType="Drop" dropStyle="combo" dx="22" fmlaLink="H49" fmlaRange="Cups" noThreeD="1" sel="1" val="0"/>
</file>

<file path=xl/ctrlProps/ctrlProp39.xml><?xml version="1.0" encoding="utf-8"?>
<formControlPr xmlns="http://schemas.microsoft.com/office/spreadsheetml/2009/9/main" objectType="Drop" dropStyle="combo" dx="22" fmlaLink="H50" fmlaRange="Cups" noThreeD="1" sel="1" val="0"/>
</file>

<file path=xl/ctrlProps/ctrlProp4.xml><?xml version="1.0" encoding="utf-8"?>
<formControlPr xmlns="http://schemas.microsoft.com/office/spreadsheetml/2009/9/main" objectType="Drop" dropStyle="combo" dx="22" fmlaLink="$H$15" fmlaRange="Cups" noThreeD="1" sel="1" val="0"/>
</file>

<file path=xl/ctrlProps/ctrlProp40.xml><?xml version="1.0" encoding="utf-8"?>
<formControlPr xmlns="http://schemas.microsoft.com/office/spreadsheetml/2009/9/main" objectType="Drop" dropStyle="combo" dx="22" fmlaLink="$H$51" fmlaRange="Cups" noThreeD="1" sel="1" val="0"/>
</file>

<file path=xl/ctrlProps/ctrlProp41.xml><?xml version="1.0" encoding="utf-8"?>
<formControlPr xmlns="http://schemas.microsoft.com/office/spreadsheetml/2009/9/main" objectType="Drop" dropStyle="combo" dx="22" fmlaLink="$H$52" fmlaRange="Cups" noThreeD="1" sel="1" val="0"/>
</file>

<file path=xl/ctrlProps/ctrlProp42.xml><?xml version="1.0" encoding="utf-8"?>
<formControlPr xmlns="http://schemas.microsoft.com/office/spreadsheetml/2009/9/main" objectType="Drop" dropStyle="combo" dx="22" fmlaLink="$H$53" fmlaRange="Cups" noThreeD="1" sel="1" val="0"/>
</file>

<file path=xl/ctrlProps/ctrlProp43.xml><?xml version="1.0" encoding="utf-8"?>
<formControlPr xmlns="http://schemas.microsoft.com/office/spreadsheetml/2009/9/main" objectType="Drop" dropStyle="combo" dx="22" fmlaLink="$H$54" fmlaRange="Cups" noThreeD="1" sel="1" val="0"/>
</file>

<file path=xl/ctrlProps/ctrlProp44.xml><?xml version="1.0" encoding="utf-8"?>
<formControlPr xmlns="http://schemas.microsoft.com/office/spreadsheetml/2009/9/main" objectType="Drop" dropStyle="combo" dx="22" fmlaLink="$H$55" fmlaRange="Cups" noThreeD="1" sel="1" val="0"/>
</file>

<file path=xl/ctrlProps/ctrlProp45.xml><?xml version="1.0" encoding="utf-8"?>
<formControlPr xmlns="http://schemas.microsoft.com/office/spreadsheetml/2009/9/main" objectType="Drop" dropStyle="combo" dx="22" fmlaLink="$H$56" fmlaRange="Cups" noThreeD="1" sel="1" val="0"/>
</file>

<file path=xl/ctrlProps/ctrlProp46.xml><?xml version="1.0" encoding="utf-8"?>
<formControlPr xmlns="http://schemas.microsoft.com/office/spreadsheetml/2009/9/main" objectType="Drop" dropStyle="combo" dx="22" fmlaLink="$H$57" fmlaRange="Cups" noThreeD="1" sel="1" val="0"/>
</file>

<file path=xl/ctrlProps/ctrlProp47.xml><?xml version="1.0" encoding="utf-8"?>
<formControlPr xmlns="http://schemas.microsoft.com/office/spreadsheetml/2009/9/main" objectType="Drop" dropStyle="combo" dx="22" fmlaLink="$H$58" fmlaRange="Cups" noThreeD="1" sel="1" val="0"/>
</file>

<file path=xl/ctrlProps/ctrlProp48.xml><?xml version="1.0" encoding="utf-8"?>
<formControlPr xmlns="http://schemas.microsoft.com/office/spreadsheetml/2009/9/main" objectType="Drop" dropStyle="combo" dx="22" fmlaLink="$H$59" fmlaRange="Cups" noThreeD="1" sel="1" val="0"/>
</file>

<file path=xl/ctrlProps/ctrlProp49.xml><?xml version="1.0" encoding="utf-8"?>
<formControlPr xmlns="http://schemas.microsoft.com/office/spreadsheetml/2009/9/main" objectType="Drop" dropStyle="combo" dx="22" fmlaLink="$H$60" fmlaRange="Cups" noThreeD="1" sel="1" val="0"/>
</file>

<file path=xl/ctrlProps/ctrlProp5.xml><?xml version="1.0" encoding="utf-8"?>
<formControlPr xmlns="http://schemas.microsoft.com/office/spreadsheetml/2009/9/main" objectType="Drop" dropStyle="combo" dx="22" fmlaLink="$H$16" fmlaRange="Cups" noThreeD="1" sel="1" val="0"/>
</file>

<file path=xl/ctrlProps/ctrlProp50.xml><?xml version="1.0" encoding="utf-8"?>
<formControlPr xmlns="http://schemas.microsoft.com/office/spreadsheetml/2009/9/main" objectType="Drop" dropStyle="combo" dx="22" fmlaLink="$H$61" fmlaRange="Cups" noThreeD="1" sel="1" val="0"/>
</file>

<file path=xl/ctrlProps/ctrlProp51.xml><?xml version="1.0" encoding="utf-8"?>
<formControlPr xmlns="http://schemas.microsoft.com/office/spreadsheetml/2009/9/main" objectType="Drop" dropStyle="combo" dx="22" fmlaLink="$N$11" fmlaRange="Cups" noThreeD="1" sel="1" val="0"/>
</file>

<file path=xl/ctrlProps/ctrlProp52.xml><?xml version="1.0" encoding="utf-8"?>
<formControlPr xmlns="http://schemas.microsoft.com/office/spreadsheetml/2009/9/main" objectType="Drop" dropStyle="combo" dx="22" fmlaLink="$N$13" fmlaRange="Cups" noThreeD="1" sel="1" val="0"/>
</file>

<file path=xl/ctrlProps/ctrlProp53.xml><?xml version="1.0" encoding="utf-8"?>
<formControlPr xmlns="http://schemas.microsoft.com/office/spreadsheetml/2009/9/main" objectType="Drop" dropStyle="combo" dx="22" fmlaLink="$N$14" fmlaRange="Cups" noThreeD="1" sel="1" val="0"/>
</file>

<file path=xl/ctrlProps/ctrlProp54.xml><?xml version="1.0" encoding="utf-8"?>
<formControlPr xmlns="http://schemas.microsoft.com/office/spreadsheetml/2009/9/main" objectType="Drop" dropStyle="combo" dx="22" fmlaLink="$N$15" fmlaRange="Cups" noThreeD="1" sel="1" val="0"/>
</file>

<file path=xl/ctrlProps/ctrlProp55.xml><?xml version="1.0" encoding="utf-8"?>
<formControlPr xmlns="http://schemas.microsoft.com/office/spreadsheetml/2009/9/main" objectType="Drop" dropStyle="combo" dx="22" fmlaLink="$N$16" fmlaRange="Cups" noThreeD="1" sel="1" val="0"/>
</file>

<file path=xl/ctrlProps/ctrlProp56.xml><?xml version="1.0" encoding="utf-8"?>
<formControlPr xmlns="http://schemas.microsoft.com/office/spreadsheetml/2009/9/main" objectType="Drop" dropStyle="combo" dx="22" fmlaLink="$N$17" fmlaRange="Cups" noThreeD="1" sel="1" val="0"/>
</file>

<file path=xl/ctrlProps/ctrlProp57.xml><?xml version="1.0" encoding="utf-8"?>
<formControlPr xmlns="http://schemas.microsoft.com/office/spreadsheetml/2009/9/main" objectType="Drop" dropStyle="combo" dx="22" fmlaLink="$N$18" fmlaRange="Cups" noThreeD="1" sel="1" val="0"/>
</file>

<file path=xl/ctrlProps/ctrlProp58.xml><?xml version="1.0" encoding="utf-8"?>
<formControlPr xmlns="http://schemas.microsoft.com/office/spreadsheetml/2009/9/main" objectType="Drop" dropStyle="combo" dx="22" fmlaLink="$N$19" fmlaRange="Cups" noThreeD="1" sel="1" val="0"/>
</file>

<file path=xl/ctrlProps/ctrlProp59.xml><?xml version="1.0" encoding="utf-8"?>
<formControlPr xmlns="http://schemas.microsoft.com/office/spreadsheetml/2009/9/main" objectType="Drop" dropStyle="combo" dx="22" fmlaLink="$N$20" fmlaRange="Cups" noThreeD="1" sel="1" val="0"/>
</file>

<file path=xl/ctrlProps/ctrlProp6.xml><?xml version="1.0" encoding="utf-8"?>
<formControlPr xmlns="http://schemas.microsoft.com/office/spreadsheetml/2009/9/main" objectType="Drop" dropStyle="combo" dx="22" fmlaLink="$H$17" fmlaRange="Cups" noThreeD="1" sel="1" val="0"/>
</file>

<file path=xl/ctrlProps/ctrlProp60.xml><?xml version="1.0" encoding="utf-8"?>
<formControlPr xmlns="http://schemas.microsoft.com/office/spreadsheetml/2009/9/main" objectType="Drop" dropStyle="combo" dx="22" fmlaLink="$N$21" fmlaRange="Cups" noThreeD="1" sel="1" val="0"/>
</file>

<file path=xl/ctrlProps/ctrlProp61.xml><?xml version="1.0" encoding="utf-8"?>
<formControlPr xmlns="http://schemas.microsoft.com/office/spreadsheetml/2009/9/main" objectType="Drop" dropStyle="combo" dx="22" fmlaLink="$N$22" fmlaRange="Cups" noThreeD="1" sel="1" val="0"/>
</file>

<file path=xl/ctrlProps/ctrlProp62.xml><?xml version="1.0" encoding="utf-8"?>
<formControlPr xmlns="http://schemas.microsoft.com/office/spreadsheetml/2009/9/main" objectType="Drop" dropStyle="combo" dx="22" fmlaLink="$N$23" fmlaRange="Cups" noThreeD="1" sel="1" val="0"/>
</file>

<file path=xl/ctrlProps/ctrlProp63.xml><?xml version="1.0" encoding="utf-8"?>
<formControlPr xmlns="http://schemas.microsoft.com/office/spreadsheetml/2009/9/main" objectType="Drop" dropStyle="combo" dx="22" fmlaLink="$N$24" fmlaRange="Cups" noThreeD="1" sel="1" val="0"/>
</file>

<file path=xl/ctrlProps/ctrlProp64.xml><?xml version="1.0" encoding="utf-8"?>
<formControlPr xmlns="http://schemas.microsoft.com/office/spreadsheetml/2009/9/main" objectType="Drop" dropStyle="combo" dx="22" fmlaLink="$N$25" fmlaRange="Cups" noThreeD="1" sel="1" val="0"/>
</file>

<file path=xl/ctrlProps/ctrlProp65.xml><?xml version="1.0" encoding="utf-8"?>
<formControlPr xmlns="http://schemas.microsoft.com/office/spreadsheetml/2009/9/main" objectType="Drop" dropStyle="combo" dx="22" fmlaLink="$N$26" fmlaRange="Cups" noThreeD="1" sel="1" val="0"/>
</file>

<file path=xl/ctrlProps/ctrlProp66.xml><?xml version="1.0" encoding="utf-8"?>
<formControlPr xmlns="http://schemas.microsoft.com/office/spreadsheetml/2009/9/main" objectType="Drop" dropStyle="combo" dx="22" fmlaLink="$N$27" fmlaRange="Cups" noThreeD="1" sel="1" val="0"/>
</file>

<file path=xl/ctrlProps/ctrlProp67.xml><?xml version="1.0" encoding="utf-8"?>
<formControlPr xmlns="http://schemas.microsoft.com/office/spreadsheetml/2009/9/main" objectType="Drop" dropStyle="combo" dx="22" fmlaLink="$N$28" fmlaRange="Cups" noThreeD="1" sel="1" val="0"/>
</file>

<file path=xl/ctrlProps/ctrlProp68.xml><?xml version="1.0" encoding="utf-8"?>
<formControlPr xmlns="http://schemas.microsoft.com/office/spreadsheetml/2009/9/main" objectType="Drop" dropStyle="combo" dx="22" fmlaLink="$N$29" fmlaRange="Cups" noThreeD="1" sel="1" val="0"/>
</file>

<file path=xl/ctrlProps/ctrlProp69.xml><?xml version="1.0" encoding="utf-8"?>
<formControlPr xmlns="http://schemas.microsoft.com/office/spreadsheetml/2009/9/main" objectType="Drop" dropStyle="combo" dx="22" fmlaLink="$N$30" fmlaRange="Cups" noThreeD="1" sel="1" val="0"/>
</file>

<file path=xl/ctrlProps/ctrlProp7.xml><?xml version="1.0" encoding="utf-8"?>
<formControlPr xmlns="http://schemas.microsoft.com/office/spreadsheetml/2009/9/main" objectType="Drop" dropStyle="combo" dx="22" fmlaLink="$H$18" fmlaRange="Cups" noThreeD="1" sel="1" val="0"/>
</file>

<file path=xl/ctrlProps/ctrlProp70.xml><?xml version="1.0" encoding="utf-8"?>
<formControlPr xmlns="http://schemas.microsoft.com/office/spreadsheetml/2009/9/main" objectType="Drop" dropStyle="combo" dx="22" fmlaLink="$N$31" fmlaRange="Cups" noThreeD="1" sel="1" val="0"/>
</file>

<file path=xl/ctrlProps/ctrlProp71.xml><?xml version="1.0" encoding="utf-8"?>
<formControlPr xmlns="http://schemas.microsoft.com/office/spreadsheetml/2009/9/main" objectType="Drop" dropStyle="combo" dx="22" fmlaLink="$N$32" fmlaRange="Cups" noThreeD="1" sel="1" val="0"/>
</file>

<file path=xl/ctrlProps/ctrlProp72.xml><?xml version="1.0" encoding="utf-8"?>
<formControlPr xmlns="http://schemas.microsoft.com/office/spreadsheetml/2009/9/main" objectType="Drop" dropStyle="combo" dx="22" fmlaLink="$N$33" fmlaRange="Cups" noThreeD="1" sel="1" val="0"/>
</file>

<file path=xl/ctrlProps/ctrlProp73.xml><?xml version="1.0" encoding="utf-8"?>
<formControlPr xmlns="http://schemas.microsoft.com/office/spreadsheetml/2009/9/main" objectType="Drop" dropStyle="combo" dx="22" fmlaLink="$N$34" fmlaRange="Cups" noThreeD="1" sel="1" val="0"/>
</file>

<file path=xl/ctrlProps/ctrlProp74.xml><?xml version="1.0" encoding="utf-8"?>
<formControlPr xmlns="http://schemas.microsoft.com/office/spreadsheetml/2009/9/main" objectType="Drop" dropStyle="combo" dx="22" fmlaLink="$N$35" fmlaRange="Cups" noThreeD="1" sel="1" val="0"/>
</file>

<file path=xl/ctrlProps/ctrlProp75.xml><?xml version="1.0" encoding="utf-8"?>
<formControlPr xmlns="http://schemas.microsoft.com/office/spreadsheetml/2009/9/main" objectType="Drop" dropStyle="combo" dx="22" fmlaLink="$N$36" fmlaRange="Cups" noThreeD="1" sel="1" val="0"/>
</file>

<file path=xl/ctrlProps/ctrlProp76.xml><?xml version="1.0" encoding="utf-8"?>
<formControlPr xmlns="http://schemas.microsoft.com/office/spreadsheetml/2009/9/main" objectType="Drop" dropStyle="combo" dx="22" fmlaLink="$N$37" fmlaRange="Cups" noThreeD="1" sel="1" val="0"/>
</file>

<file path=xl/ctrlProps/ctrlProp77.xml><?xml version="1.0" encoding="utf-8"?>
<formControlPr xmlns="http://schemas.microsoft.com/office/spreadsheetml/2009/9/main" objectType="Drop" dropStyle="combo" dx="22" fmlaLink="$N$38" fmlaRange="Cups" noThreeD="1" sel="1" val="0"/>
</file>

<file path=xl/ctrlProps/ctrlProp78.xml><?xml version="1.0" encoding="utf-8"?>
<formControlPr xmlns="http://schemas.microsoft.com/office/spreadsheetml/2009/9/main" objectType="Drop" dropStyle="combo" dx="22" fmlaLink="$N$39" fmlaRange="Cups" noThreeD="1" sel="1" val="0"/>
</file>

<file path=xl/ctrlProps/ctrlProp79.xml><?xml version="1.0" encoding="utf-8"?>
<formControlPr xmlns="http://schemas.microsoft.com/office/spreadsheetml/2009/9/main" objectType="Drop" dropStyle="combo" dx="22" fmlaLink="$N$40" fmlaRange="Cups" noThreeD="1" sel="1" val="0"/>
</file>

<file path=xl/ctrlProps/ctrlProp8.xml><?xml version="1.0" encoding="utf-8"?>
<formControlPr xmlns="http://schemas.microsoft.com/office/spreadsheetml/2009/9/main" objectType="Drop" dropStyle="combo" dx="22" fmlaLink="$H$19" fmlaRange="Cups" noThreeD="1" sel="1" val="0"/>
</file>

<file path=xl/ctrlProps/ctrlProp80.xml><?xml version="1.0" encoding="utf-8"?>
<formControlPr xmlns="http://schemas.microsoft.com/office/spreadsheetml/2009/9/main" objectType="Drop" dropStyle="combo" dx="22" fmlaLink="$N$41" fmlaRange="Cups" noThreeD="1" sel="1" val="0"/>
</file>

<file path=xl/ctrlProps/ctrlProp81.xml><?xml version="1.0" encoding="utf-8"?>
<formControlPr xmlns="http://schemas.microsoft.com/office/spreadsheetml/2009/9/main" objectType="Drop" dropStyle="combo" dx="22" fmlaLink="$N$42" fmlaRange="Cups" noThreeD="1" sel="1" val="0"/>
</file>

<file path=xl/ctrlProps/ctrlProp82.xml><?xml version="1.0" encoding="utf-8"?>
<formControlPr xmlns="http://schemas.microsoft.com/office/spreadsheetml/2009/9/main" objectType="Drop" dropStyle="combo" dx="22" fmlaLink="$N$43" fmlaRange="Cups" noThreeD="1" sel="1" val="0"/>
</file>

<file path=xl/ctrlProps/ctrlProp83.xml><?xml version="1.0" encoding="utf-8"?>
<formControlPr xmlns="http://schemas.microsoft.com/office/spreadsheetml/2009/9/main" objectType="Drop" dropStyle="combo" dx="22" fmlaLink="$N$44" fmlaRange="Cups" noThreeD="1" sel="1" val="0"/>
</file>

<file path=xl/ctrlProps/ctrlProp84.xml><?xml version="1.0" encoding="utf-8"?>
<formControlPr xmlns="http://schemas.microsoft.com/office/spreadsheetml/2009/9/main" objectType="Drop" dropStyle="combo" dx="22" fmlaLink="$N$45" fmlaRange="Cups" noThreeD="1" sel="1" val="0"/>
</file>

<file path=xl/ctrlProps/ctrlProp85.xml><?xml version="1.0" encoding="utf-8"?>
<formControlPr xmlns="http://schemas.microsoft.com/office/spreadsheetml/2009/9/main" objectType="Drop" dropStyle="combo" dx="22" fmlaLink="$N$46" fmlaRange="Cups" noThreeD="1" sel="1" val="0"/>
</file>

<file path=xl/ctrlProps/ctrlProp86.xml><?xml version="1.0" encoding="utf-8"?>
<formControlPr xmlns="http://schemas.microsoft.com/office/spreadsheetml/2009/9/main" objectType="Drop" dropStyle="combo" dx="22" fmlaLink="$N$47" fmlaRange="Cups" noThreeD="1" sel="1" val="0"/>
</file>

<file path=xl/ctrlProps/ctrlProp87.xml><?xml version="1.0" encoding="utf-8"?>
<formControlPr xmlns="http://schemas.microsoft.com/office/spreadsheetml/2009/9/main" objectType="Drop" dropStyle="combo" dx="22" fmlaLink="$N$48" fmlaRange="Cups" noThreeD="1" sel="1" val="0"/>
</file>

<file path=xl/ctrlProps/ctrlProp88.xml><?xml version="1.0" encoding="utf-8"?>
<formControlPr xmlns="http://schemas.microsoft.com/office/spreadsheetml/2009/9/main" objectType="Drop" dropStyle="combo" dx="22" fmlaLink="$N$49" fmlaRange="Cups" noThreeD="1" sel="1" val="0"/>
</file>

<file path=xl/ctrlProps/ctrlProp89.xml><?xml version="1.0" encoding="utf-8"?>
<formControlPr xmlns="http://schemas.microsoft.com/office/spreadsheetml/2009/9/main" objectType="Drop" dropStyle="combo" dx="22" fmlaLink="$N$50" fmlaRange="Cups" noThreeD="1" sel="1" val="0"/>
</file>

<file path=xl/ctrlProps/ctrlProp9.xml><?xml version="1.0" encoding="utf-8"?>
<formControlPr xmlns="http://schemas.microsoft.com/office/spreadsheetml/2009/9/main" objectType="Drop" dropStyle="combo" dx="22" fmlaLink="$H$20" fmlaRange="Cups" noThreeD="1" sel="1" val="0"/>
</file>

<file path=xl/ctrlProps/ctrlProp90.xml><?xml version="1.0" encoding="utf-8"?>
<formControlPr xmlns="http://schemas.microsoft.com/office/spreadsheetml/2009/9/main" objectType="Drop" dropStyle="combo" dx="22" fmlaLink="$N$51" fmlaRange="Cups" noThreeD="1" sel="1" val="0"/>
</file>

<file path=xl/ctrlProps/ctrlProp91.xml><?xml version="1.0" encoding="utf-8"?>
<formControlPr xmlns="http://schemas.microsoft.com/office/spreadsheetml/2009/9/main" objectType="Drop" dropStyle="combo" dx="22" fmlaLink="$N$52" fmlaRange="Cups" noThreeD="1" sel="1" val="0"/>
</file>

<file path=xl/ctrlProps/ctrlProp92.xml><?xml version="1.0" encoding="utf-8"?>
<formControlPr xmlns="http://schemas.microsoft.com/office/spreadsheetml/2009/9/main" objectType="Drop" dropStyle="combo" dx="22" fmlaLink="$N$53" fmlaRange="Cups" noThreeD="1" sel="1" val="0"/>
</file>

<file path=xl/ctrlProps/ctrlProp93.xml><?xml version="1.0" encoding="utf-8"?>
<formControlPr xmlns="http://schemas.microsoft.com/office/spreadsheetml/2009/9/main" objectType="Drop" dropStyle="combo" dx="22" fmlaLink="$N$54" fmlaRange="Cups" noThreeD="1" sel="1" val="0"/>
</file>

<file path=xl/ctrlProps/ctrlProp94.xml><?xml version="1.0" encoding="utf-8"?>
<formControlPr xmlns="http://schemas.microsoft.com/office/spreadsheetml/2009/9/main" objectType="Drop" dropStyle="combo" dx="22" fmlaLink="$N$55" fmlaRange="Cups" noThreeD="1" sel="1" val="0"/>
</file>

<file path=xl/ctrlProps/ctrlProp95.xml><?xml version="1.0" encoding="utf-8"?>
<formControlPr xmlns="http://schemas.microsoft.com/office/spreadsheetml/2009/9/main" objectType="Drop" dropStyle="combo" dx="22" fmlaLink="$N$56" fmlaRange="Cups" noThreeD="1" sel="1" val="0"/>
</file>

<file path=xl/ctrlProps/ctrlProp96.xml><?xml version="1.0" encoding="utf-8"?>
<formControlPr xmlns="http://schemas.microsoft.com/office/spreadsheetml/2009/9/main" objectType="Drop" dropStyle="combo" dx="22" fmlaLink="$N$57" fmlaRange="Cups" noThreeD="1" sel="1" val="0"/>
</file>

<file path=xl/ctrlProps/ctrlProp97.xml><?xml version="1.0" encoding="utf-8"?>
<formControlPr xmlns="http://schemas.microsoft.com/office/spreadsheetml/2009/9/main" objectType="Drop" dropStyle="combo" dx="22" fmlaLink="$N$58" fmlaRange="Cups" noThreeD="1" sel="1" val="0"/>
</file>

<file path=xl/ctrlProps/ctrlProp98.xml><?xml version="1.0" encoding="utf-8"?>
<formControlPr xmlns="http://schemas.microsoft.com/office/spreadsheetml/2009/9/main" objectType="Drop" dropStyle="combo" dx="22" fmlaLink="$N$59" fmlaRange="Cups" noThreeD="1" sel="1" val="0"/>
</file>

<file path=xl/ctrlProps/ctrlProp99.xml><?xml version="1.0" encoding="utf-8"?>
<formControlPr xmlns="http://schemas.microsoft.com/office/spreadsheetml/2009/9/main" objectType="Drop" dropStyle="combo" dx="22"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646529</xdr:rowOff>
    </xdr:to>
    <xdr:pic>
      <xdr:nvPicPr>
        <xdr:cNvPr id="36884" name="Picture 2">
          <a:extLst>
            <a:ext uri="{FF2B5EF4-FFF2-40B4-BE49-F238E27FC236}">
              <a16:creationId xmlns:a16="http://schemas.microsoft.com/office/drawing/2014/main" id="{00000000-0008-0000-0100-000014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439400" cy="646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133350</xdr:colOff>
          <xdr:row>10</xdr:row>
          <xdr:rowOff>76200</xdr:rowOff>
        </xdr:from>
        <xdr:to>
          <xdr:col>6</xdr:col>
          <xdr:colOff>762000</xdr:colOff>
          <xdr:row>10</xdr:row>
          <xdr:rowOff>209550</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76200</xdr:rowOff>
        </xdr:from>
        <xdr:to>
          <xdr:col>6</xdr:col>
          <xdr:colOff>762000</xdr:colOff>
          <xdr:row>12</xdr:row>
          <xdr:rowOff>209550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76200</xdr:rowOff>
        </xdr:from>
        <xdr:to>
          <xdr:col>6</xdr:col>
          <xdr:colOff>762000</xdr:colOff>
          <xdr:row>13</xdr:row>
          <xdr:rowOff>209550</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76200</xdr:rowOff>
        </xdr:from>
        <xdr:to>
          <xdr:col>6</xdr:col>
          <xdr:colOff>762000</xdr:colOff>
          <xdr:row>14</xdr:row>
          <xdr:rowOff>209550</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76200</xdr:rowOff>
        </xdr:from>
        <xdr:to>
          <xdr:col>6</xdr:col>
          <xdr:colOff>762000</xdr:colOff>
          <xdr:row>15</xdr:row>
          <xdr:rowOff>209550</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76200</xdr:rowOff>
        </xdr:from>
        <xdr:to>
          <xdr:col>6</xdr:col>
          <xdr:colOff>762000</xdr:colOff>
          <xdr:row>16</xdr:row>
          <xdr:rowOff>209550</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76200</xdr:rowOff>
        </xdr:from>
        <xdr:to>
          <xdr:col>6</xdr:col>
          <xdr:colOff>762000</xdr:colOff>
          <xdr:row>17</xdr:row>
          <xdr:rowOff>209550</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18</xdr:row>
          <xdr:rowOff>76200</xdr:rowOff>
        </xdr:from>
        <xdr:to>
          <xdr:col>6</xdr:col>
          <xdr:colOff>762000</xdr:colOff>
          <xdr:row>18</xdr:row>
          <xdr:rowOff>209550</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19</xdr:row>
          <xdr:rowOff>76200</xdr:rowOff>
        </xdr:from>
        <xdr:to>
          <xdr:col>6</xdr:col>
          <xdr:colOff>762000</xdr:colOff>
          <xdr:row>19</xdr:row>
          <xdr:rowOff>209550</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20</xdr:row>
          <xdr:rowOff>76200</xdr:rowOff>
        </xdr:from>
        <xdr:to>
          <xdr:col>6</xdr:col>
          <xdr:colOff>762000</xdr:colOff>
          <xdr:row>20</xdr:row>
          <xdr:rowOff>209550</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76200</xdr:rowOff>
        </xdr:from>
        <xdr:to>
          <xdr:col>6</xdr:col>
          <xdr:colOff>762000</xdr:colOff>
          <xdr:row>21</xdr:row>
          <xdr:rowOff>209550</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76200</xdr:rowOff>
        </xdr:from>
        <xdr:to>
          <xdr:col>6</xdr:col>
          <xdr:colOff>762000</xdr:colOff>
          <xdr:row>22</xdr:row>
          <xdr:rowOff>209550</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76200</xdr:rowOff>
        </xdr:from>
        <xdr:to>
          <xdr:col>6</xdr:col>
          <xdr:colOff>762000</xdr:colOff>
          <xdr:row>23</xdr:row>
          <xdr:rowOff>209550</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24</xdr:row>
          <xdr:rowOff>76200</xdr:rowOff>
        </xdr:from>
        <xdr:to>
          <xdr:col>6</xdr:col>
          <xdr:colOff>762000</xdr:colOff>
          <xdr:row>24</xdr:row>
          <xdr:rowOff>209550</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25</xdr:row>
          <xdr:rowOff>76200</xdr:rowOff>
        </xdr:from>
        <xdr:to>
          <xdr:col>6</xdr:col>
          <xdr:colOff>762000</xdr:colOff>
          <xdr:row>25</xdr:row>
          <xdr:rowOff>209550</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26</xdr:row>
          <xdr:rowOff>76200</xdr:rowOff>
        </xdr:from>
        <xdr:to>
          <xdr:col>6</xdr:col>
          <xdr:colOff>762000</xdr:colOff>
          <xdr:row>26</xdr:row>
          <xdr:rowOff>209550</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27</xdr:row>
          <xdr:rowOff>76200</xdr:rowOff>
        </xdr:from>
        <xdr:to>
          <xdr:col>6</xdr:col>
          <xdr:colOff>762000</xdr:colOff>
          <xdr:row>27</xdr:row>
          <xdr:rowOff>209550</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28</xdr:row>
          <xdr:rowOff>76200</xdr:rowOff>
        </xdr:from>
        <xdr:to>
          <xdr:col>6</xdr:col>
          <xdr:colOff>762000</xdr:colOff>
          <xdr:row>28</xdr:row>
          <xdr:rowOff>209550</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29</xdr:row>
          <xdr:rowOff>76200</xdr:rowOff>
        </xdr:from>
        <xdr:to>
          <xdr:col>6</xdr:col>
          <xdr:colOff>762000</xdr:colOff>
          <xdr:row>29</xdr:row>
          <xdr:rowOff>209550</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30</xdr:row>
          <xdr:rowOff>76200</xdr:rowOff>
        </xdr:from>
        <xdr:to>
          <xdr:col>6</xdr:col>
          <xdr:colOff>762000</xdr:colOff>
          <xdr:row>30</xdr:row>
          <xdr:rowOff>209550</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31</xdr:row>
          <xdr:rowOff>76200</xdr:rowOff>
        </xdr:from>
        <xdr:to>
          <xdr:col>6</xdr:col>
          <xdr:colOff>762000</xdr:colOff>
          <xdr:row>31</xdr:row>
          <xdr:rowOff>209550</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32</xdr:row>
          <xdr:rowOff>76200</xdr:rowOff>
        </xdr:from>
        <xdr:to>
          <xdr:col>6</xdr:col>
          <xdr:colOff>762000</xdr:colOff>
          <xdr:row>32</xdr:row>
          <xdr:rowOff>209550</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33</xdr:row>
          <xdr:rowOff>76200</xdr:rowOff>
        </xdr:from>
        <xdr:to>
          <xdr:col>6</xdr:col>
          <xdr:colOff>762000</xdr:colOff>
          <xdr:row>33</xdr:row>
          <xdr:rowOff>209550</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34</xdr:row>
          <xdr:rowOff>76200</xdr:rowOff>
        </xdr:from>
        <xdr:to>
          <xdr:col>6</xdr:col>
          <xdr:colOff>762000</xdr:colOff>
          <xdr:row>34</xdr:row>
          <xdr:rowOff>209550</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35</xdr:row>
          <xdr:rowOff>76200</xdr:rowOff>
        </xdr:from>
        <xdr:to>
          <xdr:col>6</xdr:col>
          <xdr:colOff>762000</xdr:colOff>
          <xdr:row>35</xdr:row>
          <xdr:rowOff>209550</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36</xdr:row>
          <xdr:rowOff>76200</xdr:rowOff>
        </xdr:from>
        <xdr:to>
          <xdr:col>6</xdr:col>
          <xdr:colOff>762000</xdr:colOff>
          <xdr:row>36</xdr:row>
          <xdr:rowOff>209550</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37</xdr:row>
          <xdr:rowOff>76200</xdr:rowOff>
        </xdr:from>
        <xdr:to>
          <xdr:col>6</xdr:col>
          <xdr:colOff>762000</xdr:colOff>
          <xdr:row>37</xdr:row>
          <xdr:rowOff>209550</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38</xdr:row>
          <xdr:rowOff>76200</xdr:rowOff>
        </xdr:from>
        <xdr:to>
          <xdr:col>6</xdr:col>
          <xdr:colOff>762000</xdr:colOff>
          <xdr:row>38</xdr:row>
          <xdr:rowOff>209550</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39</xdr:row>
          <xdr:rowOff>76200</xdr:rowOff>
        </xdr:from>
        <xdr:to>
          <xdr:col>6</xdr:col>
          <xdr:colOff>762000</xdr:colOff>
          <xdr:row>39</xdr:row>
          <xdr:rowOff>209550</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40</xdr:row>
          <xdr:rowOff>76200</xdr:rowOff>
        </xdr:from>
        <xdr:to>
          <xdr:col>6</xdr:col>
          <xdr:colOff>762000</xdr:colOff>
          <xdr:row>40</xdr:row>
          <xdr:rowOff>209550</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41</xdr:row>
          <xdr:rowOff>76200</xdr:rowOff>
        </xdr:from>
        <xdr:to>
          <xdr:col>6</xdr:col>
          <xdr:colOff>762000</xdr:colOff>
          <xdr:row>41</xdr:row>
          <xdr:rowOff>209550</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42</xdr:row>
          <xdr:rowOff>76200</xdr:rowOff>
        </xdr:from>
        <xdr:to>
          <xdr:col>6</xdr:col>
          <xdr:colOff>762000</xdr:colOff>
          <xdr:row>42</xdr:row>
          <xdr:rowOff>209550</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43</xdr:row>
          <xdr:rowOff>76200</xdr:rowOff>
        </xdr:from>
        <xdr:to>
          <xdr:col>6</xdr:col>
          <xdr:colOff>762000</xdr:colOff>
          <xdr:row>43</xdr:row>
          <xdr:rowOff>209550</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44</xdr:row>
          <xdr:rowOff>76200</xdr:rowOff>
        </xdr:from>
        <xdr:to>
          <xdr:col>6</xdr:col>
          <xdr:colOff>762000</xdr:colOff>
          <xdr:row>44</xdr:row>
          <xdr:rowOff>209550</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45</xdr:row>
          <xdr:rowOff>76200</xdr:rowOff>
        </xdr:from>
        <xdr:to>
          <xdr:col>6</xdr:col>
          <xdr:colOff>762000</xdr:colOff>
          <xdr:row>45</xdr:row>
          <xdr:rowOff>209550</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46</xdr:row>
          <xdr:rowOff>76200</xdr:rowOff>
        </xdr:from>
        <xdr:to>
          <xdr:col>6</xdr:col>
          <xdr:colOff>762000</xdr:colOff>
          <xdr:row>46</xdr:row>
          <xdr:rowOff>209550</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47</xdr:row>
          <xdr:rowOff>76200</xdr:rowOff>
        </xdr:from>
        <xdr:to>
          <xdr:col>6</xdr:col>
          <xdr:colOff>762000</xdr:colOff>
          <xdr:row>47</xdr:row>
          <xdr:rowOff>209550</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48</xdr:row>
          <xdr:rowOff>76200</xdr:rowOff>
        </xdr:from>
        <xdr:to>
          <xdr:col>6</xdr:col>
          <xdr:colOff>762000</xdr:colOff>
          <xdr:row>48</xdr:row>
          <xdr:rowOff>209550</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49</xdr:row>
          <xdr:rowOff>76200</xdr:rowOff>
        </xdr:from>
        <xdr:to>
          <xdr:col>6</xdr:col>
          <xdr:colOff>762000</xdr:colOff>
          <xdr:row>49</xdr:row>
          <xdr:rowOff>209550</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50</xdr:row>
          <xdr:rowOff>76200</xdr:rowOff>
        </xdr:from>
        <xdr:to>
          <xdr:col>6</xdr:col>
          <xdr:colOff>762000</xdr:colOff>
          <xdr:row>50</xdr:row>
          <xdr:rowOff>209550</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51</xdr:row>
          <xdr:rowOff>76200</xdr:rowOff>
        </xdr:from>
        <xdr:to>
          <xdr:col>6</xdr:col>
          <xdr:colOff>762000</xdr:colOff>
          <xdr:row>51</xdr:row>
          <xdr:rowOff>209550</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xdr:row>
          <xdr:rowOff>76200</xdr:rowOff>
        </xdr:from>
        <xdr:to>
          <xdr:col>6</xdr:col>
          <xdr:colOff>762000</xdr:colOff>
          <xdr:row>52</xdr:row>
          <xdr:rowOff>209550</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53</xdr:row>
          <xdr:rowOff>76200</xdr:rowOff>
        </xdr:from>
        <xdr:to>
          <xdr:col>6</xdr:col>
          <xdr:colOff>762000</xdr:colOff>
          <xdr:row>53</xdr:row>
          <xdr:rowOff>209550</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54</xdr:row>
          <xdr:rowOff>76200</xdr:rowOff>
        </xdr:from>
        <xdr:to>
          <xdr:col>6</xdr:col>
          <xdr:colOff>762000</xdr:colOff>
          <xdr:row>54</xdr:row>
          <xdr:rowOff>209550</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55</xdr:row>
          <xdr:rowOff>76200</xdr:rowOff>
        </xdr:from>
        <xdr:to>
          <xdr:col>6</xdr:col>
          <xdr:colOff>762000</xdr:colOff>
          <xdr:row>55</xdr:row>
          <xdr:rowOff>209550</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56</xdr:row>
          <xdr:rowOff>76200</xdr:rowOff>
        </xdr:from>
        <xdr:to>
          <xdr:col>6</xdr:col>
          <xdr:colOff>762000</xdr:colOff>
          <xdr:row>56</xdr:row>
          <xdr:rowOff>209550</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57</xdr:row>
          <xdr:rowOff>76200</xdr:rowOff>
        </xdr:from>
        <xdr:to>
          <xdr:col>6</xdr:col>
          <xdr:colOff>762000</xdr:colOff>
          <xdr:row>57</xdr:row>
          <xdr:rowOff>209550</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58</xdr:row>
          <xdr:rowOff>76200</xdr:rowOff>
        </xdr:from>
        <xdr:to>
          <xdr:col>6</xdr:col>
          <xdr:colOff>762000</xdr:colOff>
          <xdr:row>58</xdr:row>
          <xdr:rowOff>209550</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76200</xdr:rowOff>
        </xdr:from>
        <xdr:to>
          <xdr:col>6</xdr:col>
          <xdr:colOff>762000</xdr:colOff>
          <xdr:row>59</xdr:row>
          <xdr:rowOff>209550</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60</xdr:row>
          <xdr:rowOff>76200</xdr:rowOff>
        </xdr:from>
        <xdr:to>
          <xdr:col>6</xdr:col>
          <xdr:colOff>762000</xdr:colOff>
          <xdr:row>60</xdr:row>
          <xdr:rowOff>209550</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10</xdr:row>
          <xdr:rowOff>76200</xdr:rowOff>
        </xdr:from>
        <xdr:to>
          <xdr:col>12</xdr:col>
          <xdr:colOff>752475</xdr:colOff>
          <xdr:row>10</xdr:row>
          <xdr:rowOff>209550</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12</xdr:row>
          <xdr:rowOff>76200</xdr:rowOff>
        </xdr:from>
        <xdr:to>
          <xdr:col>12</xdr:col>
          <xdr:colOff>752475</xdr:colOff>
          <xdr:row>12</xdr:row>
          <xdr:rowOff>209550</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13</xdr:row>
          <xdr:rowOff>76200</xdr:rowOff>
        </xdr:from>
        <xdr:to>
          <xdr:col>12</xdr:col>
          <xdr:colOff>752475</xdr:colOff>
          <xdr:row>13</xdr:row>
          <xdr:rowOff>209550</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14</xdr:row>
          <xdr:rowOff>76200</xdr:rowOff>
        </xdr:from>
        <xdr:to>
          <xdr:col>12</xdr:col>
          <xdr:colOff>752475</xdr:colOff>
          <xdr:row>14</xdr:row>
          <xdr:rowOff>209550</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15</xdr:row>
          <xdr:rowOff>76200</xdr:rowOff>
        </xdr:from>
        <xdr:to>
          <xdr:col>12</xdr:col>
          <xdr:colOff>752475</xdr:colOff>
          <xdr:row>15</xdr:row>
          <xdr:rowOff>209550</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16</xdr:row>
          <xdr:rowOff>76200</xdr:rowOff>
        </xdr:from>
        <xdr:to>
          <xdr:col>12</xdr:col>
          <xdr:colOff>752475</xdr:colOff>
          <xdr:row>16</xdr:row>
          <xdr:rowOff>209550</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17</xdr:row>
          <xdr:rowOff>76200</xdr:rowOff>
        </xdr:from>
        <xdr:to>
          <xdr:col>12</xdr:col>
          <xdr:colOff>752475</xdr:colOff>
          <xdr:row>17</xdr:row>
          <xdr:rowOff>209550</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18</xdr:row>
          <xdr:rowOff>76200</xdr:rowOff>
        </xdr:from>
        <xdr:to>
          <xdr:col>12</xdr:col>
          <xdr:colOff>752475</xdr:colOff>
          <xdr:row>18</xdr:row>
          <xdr:rowOff>209550</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19</xdr:row>
          <xdr:rowOff>76200</xdr:rowOff>
        </xdr:from>
        <xdr:to>
          <xdr:col>12</xdr:col>
          <xdr:colOff>752475</xdr:colOff>
          <xdr:row>19</xdr:row>
          <xdr:rowOff>209550</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20</xdr:row>
          <xdr:rowOff>76200</xdr:rowOff>
        </xdr:from>
        <xdr:to>
          <xdr:col>12</xdr:col>
          <xdr:colOff>752475</xdr:colOff>
          <xdr:row>20</xdr:row>
          <xdr:rowOff>209550</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21</xdr:row>
          <xdr:rowOff>76200</xdr:rowOff>
        </xdr:from>
        <xdr:to>
          <xdr:col>12</xdr:col>
          <xdr:colOff>752475</xdr:colOff>
          <xdr:row>21</xdr:row>
          <xdr:rowOff>209550</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22</xdr:row>
          <xdr:rowOff>76200</xdr:rowOff>
        </xdr:from>
        <xdr:to>
          <xdr:col>12</xdr:col>
          <xdr:colOff>752475</xdr:colOff>
          <xdr:row>22</xdr:row>
          <xdr:rowOff>209550</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23</xdr:row>
          <xdr:rowOff>76200</xdr:rowOff>
        </xdr:from>
        <xdr:to>
          <xdr:col>12</xdr:col>
          <xdr:colOff>752475</xdr:colOff>
          <xdr:row>23</xdr:row>
          <xdr:rowOff>209550</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24</xdr:row>
          <xdr:rowOff>76200</xdr:rowOff>
        </xdr:from>
        <xdr:to>
          <xdr:col>12</xdr:col>
          <xdr:colOff>752475</xdr:colOff>
          <xdr:row>24</xdr:row>
          <xdr:rowOff>209550</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25</xdr:row>
          <xdr:rowOff>76200</xdr:rowOff>
        </xdr:from>
        <xdr:to>
          <xdr:col>12</xdr:col>
          <xdr:colOff>752475</xdr:colOff>
          <xdr:row>25</xdr:row>
          <xdr:rowOff>209550</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26</xdr:row>
          <xdr:rowOff>76200</xdr:rowOff>
        </xdr:from>
        <xdr:to>
          <xdr:col>12</xdr:col>
          <xdr:colOff>752475</xdr:colOff>
          <xdr:row>26</xdr:row>
          <xdr:rowOff>209550</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27</xdr:row>
          <xdr:rowOff>76200</xdr:rowOff>
        </xdr:from>
        <xdr:to>
          <xdr:col>12</xdr:col>
          <xdr:colOff>752475</xdr:colOff>
          <xdr:row>27</xdr:row>
          <xdr:rowOff>209550</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28</xdr:row>
          <xdr:rowOff>76200</xdr:rowOff>
        </xdr:from>
        <xdr:to>
          <xdr:col>12</xdr:col>
          <xdr:colOff>752475</xdr:colOff>
          <xdr:row>28</xdr:row>
          <xdr:rowOff>209550</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29</xdr:row>
          <xdr:rowOff>76200</xdr:rowOff>
        </xdr:from>
        <xdr:to>
          <xdr:col>12</xdr:col>
          <xdr:colOff>752475</xdr:colOff>
          <xdr:row>29</xdr:row>
          <xdr:rowOff>209550</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30</xdr:row>
          <xdr:rowOff>76200</xdr:rowOff>
        </xdr:from>
        <xdr:to>
          <xdr:col>12</xdr:col>
          <xdr:colOff>752475</xdr:colOff>
          <xdr:row>30</xdr:row>
          <xdr:rowOff>209550</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31</xdr:row>
          <xdr:rowOff>76200</xdr:rowOff>
        </xdr:from>
        <xdr:to>
          <xdr:col>12</xdr:col>
          <xdr:colOff>752475</xdr:colOff>
          <xdr:row>31</xdr:row>
          <xdr:rowOff>209550</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32</xdr:row>
          <xdr:rowOff>76200</xdr:rowOff>
        </xdr:from>
        <xdr:to>
          <xdr:col>12</xdr:col>
          <xdr:colOff>752475</xdr:colOff>
          <xdr:row>32</xdr:row>
          <xdr:rowOff>209550</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33</xdr:row>
          <xdr:rowOff>76200</xdr:rowOff>
        </xdr:from>
        <xdr:to>
          <xdr:col>12</xdr:col>
          <xdr:colOff>752475</xdr:colOff>
          <xdr:row>33</xdr:row>
          <xdr:rowOff>209550</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34</xdr:row>
          <xdr:rowOff>76200</xdr:rowOff>
        </xdr:from>
        <xdr:to>
          <xdr:col>12</xdr:col>
          <xdr:colOff>752475</xdr:colOff>
          <xdr:row>34</xdr:row>
          <xdr:rowOff>209550</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35</xdr:row>
          <xdr:rowOff>76200</xdr:rowOff>
        </xdr:from>
        <xdr:to>
          <xdr:col>12</xdr:col>
          <xdr:colOff>752475</xdr:colOff>
          <xdr:row>35</xdr:row>
          <xdr:rowOff>209550</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36</xdr:row>
          <xdr:rowOff>76200</xdr:rowOff>
        </xdr:from>
        <xdr:to>
          <xdr:col>12</xdr:col>
          <xdr:colOff>752475</xdr:colOff>
          <xdr:row>36</xdr:row>
          <xdr:rowOff>209550</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37</xdr:row>
          <xdr:rowOff>76200</xdr:rowOff>
        </xdr:from>
        <xdr:to>
          <xdr:col>12</xdr:col>
          <xdr:colOff>752475</xdr:colOff>
          <xdr:row>37</xdr:row>
          <xdr:rowOff>209550</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38</xdr:row>
          <xdr:rowOff>76200</xdr:rowOff>
        </xdr:from>
        <xdr:to>
          <xdr:col>12</xdr:col>
          <xdr:colOff>752475</xdr:colOff>
          <xdr:row>38</xdr:row>
          <xdr:rowOff>209550</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39</xdr:row>
          <xdr:rowOff>76200</xdr:rowOff>
        </xdr:from>
        <xdr:to>
          <xdr:col>12</xdr:col>
          <xdr:colOff>752475</xdr:colOff>
          <xdr:row>39</xdr:row>
          <xdr:rowOff>209550</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40</xdr:row>
          <xdr:rowOff>76200</xdr:rowOff>
        </xdr:from>
        <xdr:to>
          <xdr:col>12</xdr:col>
          <xdr:colOff>752475</xdr:colOff>
          <xdr:row>40</xdr:row>
          <xdr:rowOff>209550</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41</xdr:row>
          <xdr:rowOff>76200</xdr:rowOff>
        </xdr:from>
        <xdr:to>
          <xdr:col>12</xdr:col>
          <xdr:colOff>752475</xdr:colOff>
          <xdr:row>41</xdr:row>
          <xdr:rowOff>209550</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42</xdr:row>
          <xdr:rowOff>76200</xdr:rowOff>
        </xdr:from>
        <xdr:to>
          <xdr:col>12</xdr:col>
          <xdr:colOff>752475</xdr:colOff>
          <xdr:row>42</xdr:row>
          <xdr:rowOff>209550</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43</xdr:row>
          <xdr:rowOff>76200</xdr:rowOff>
        </xdr:from>
        <xdr:to>
          <xdr:col>12</xdr:col>
          <xdr:colOff>752475</xdr:colOff>
          <xdr:row>43</xdr:row>
          <xdr:rowOff>209550</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44</xdr:row>
          <xdr:rowOff>76200</xdr:rowOff>
        </xdr:from>
        <xdr:to>
          <xdr:col>12</xdr:col>
          <xdr:colOff>752475</xdr:colOff>
          <xdr:row>44</xdr:row>
          <xdr:rowOff>209550</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45</xdr:row>
          <xdr:rowOff>76200</xdr:rowOff>
        </xdr:from>
        <xdr:to>
          <xdr:col>12</xdr:col>
          <xdr:colOff>752475</xdr:colOff>
          <xdr:row>45</xdr:row>
          <xdr:rowOff>209550</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46</xdr:row>
          <xdr:rowOff>76200</xdr:rowOff>
        </xdr:from>
        <xdr:to>
          <xdr:col>12</xdr:col>
          <xdr:colOff>752475</xdr:colOff>
          <xdr:row>46</xdr:row>
          <xdr:rowOff>209550</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47</xdr:row>
          <xdr:rowOff>76200</xdr:rowOff>
        </xdr:from>
        <xdr:to>
          <xdr:col>12</xdr:col>
          <xdr:colOff>752475</xdr:colOff>
          <xdr:row>47</xdr:row>
          <xdr:rowOff>209550</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48</xdr:row>
          <xdr:rowOff>76200</xdr:rowOff>
        </xdr:from>
        <xdr:to>
          <xdr:col>12</xdr:col>
          <xdr:colOff>752475</xdr:colOff>
          <xdr:row>48</xdr:row>
          <xdr:rowOff>209550</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49</xdr:row>
          <xdr:rowOff>76200</xdr:rowOff>
        </xdr:from>
        <xdr:to>
          <xdr:col>12</xdr:col>
          <xdr:colOff>752475</xdr:colOff>
          <xdr:row>49</xdr:row>
          <xdr:rowOff>209550</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50</xdr:row>
          <xdr:rowOff>76200</xdr:rowOff>
        </xdr:from>
        <xdr:to>
          <xdr:col>12</xdr:col>
          <xdr:colOff>752475</xdr:colOff>
          <xdr:row>50</xdr:row>
          <xdr:rowOff>209550</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51</xdr:row>
          <xdr:rowOff>76200</xdr:rowOff>
        </xdr:from>
        <xdr:to>
          <xdr:col>12</xdr:col>
          <xdr:colOff>752475</xdr:colOff>
          <xdr:row>51</xdr:row>
          <xdr:rowOff>209550</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52</xdr:row>
          <xdr:rowOff>76200</xdr:rowOff>
        </xdr:from>
        <xdr:to>
          <xdr:col>12</xdr:col>
          <xdr:colOff>752475</xdr:colOff>
          <xdr:row>52</xdr:row>
          <xdr:rowOff>209550</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53</xdr:row>
          <xdr:rowOff>76200</xdr:rowOff>
        </xdr:from>
        <xdr:to>
          <xdr:col>12</xdr:col>
          <xdr:colOff>752475</xdr:colOff>
          <xdr:row>53</xdr:row>
          <xdr:rowOff>209550</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54</xdr:row>
          <xdr:rowOff>76200</xdr:rowOff>
        </xdr:from>
        <xdr:to>
          <xdr:col>12</xdr:col>
          <xdr:colOff>752475</xdr:colOff>
          <xdr:row>54</xdr:row>
          <xdr:rowOff>209550</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55</xdr:row>
          <xdr:rowOff>76200</xdr:rowOff>
        </xdr:from>
        <xdr:to>
          <xdr:col>12</xdr:col>
          <xdr:colOff>752475</xdr:colOff>
          <xdr:row>55</xdr:row>
          <xdr:rowOff>209550</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56</xdr:row>
          <xdr:rowOff>76200</xdr:rowOff>
        </xdr:from>
        <xdr:to>
          <xdr:col>12</xdr:col>
          <xdr:colOff>752475</xdr:colOff>
          <xdr:row>56</xdr:row>
          <xdr:rowOff>209550</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57</xdr:row>
          <xdr:rowOff>76200</xdr:rowOff>
        </xdr:from>
        <xdr:to>
          <xdr:col>12</xdr:col>
          <xdr:colOff>752475</xdr:colOff>
          <xdr:row>57</xdr:row>
          <xdr:rowOff>209550</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58</xdr:row>
          <xdr:rowOff>76200</xdr:rowOff>
        </xdr:from>
        <xdr:to>
          <xdr:col>12</xdr:col>
          <xdr:colOff>752475</xdr:colOff>
          <xdr:row>58</xdr:row>
          <xdr:rowOff>209550</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59</xdr:row>
          <xdr:rowOff>76200</xdr:rowOff>
        </xdr:from>
        <xdr:to>
          <xdr:col>12</xdr:col>
          <xdr:colOff>752475</xdr:colOff>
          <xdr:row>59</xdr:row>
          <xdr:rowOff>209550</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60</xdr:row>
          <xdr:rowOff>76200</xdr:rowOff>
        </xdr:from>
        <xdr:to>
          <xdr:col>12</xdr:col>
          <xdr:colOff>752475</xdr:colOff>
          <xdr:row>60</xdr:row>
          <xdr:rowOff>209550</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10</xdr:row>
          <xdr:rowOff>76200</xdr:rowOff>
        </xdr:from>
        <xdr:to>
          <xdr:col>9</xdr:col>
          <xdr:colOff>762000</xdr:colOff>
          <xdr:row>10</xdr:row>
          <xdr:rowOff>209550</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12</xdr:row>
          <xdr:rowOff>76200</xdr:rowOff>
        </xdr:from>
        <xdr:to>
          <xdr:col>9</xdr:col>
          <xdr:colOff>762000</xdr:colOff>
          <xdr:row>12</xdr:row>
          <xdr:rowOff>209550</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13</xdr:row>
          <xdr:rowOff>76200</xdr:rowOff>
        </xdr:from>
        <xdr:to>
          <xdr:col>9</xdr:col>
          <xdr:colOff>762000</xdr:colOff>
          <xdr:row>13</xdr:row>
          <xdr:rowOff>209550</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14</xdr:row>
          <xdr:rowOff>76200</xdr:rowOff>
        </xdr:from>
        <xdr:to>
          <xdr:col>9</xdr:col>
          <xdr:colOff>762000</xdr:colOff>
          <xdr:row>14</xdr:row>
          <xdr:rowOff>209550</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15</xdr:row>
          <xdr:rowOff>76200</xdr:rowOff>
        </xdr:from>
        <xdr:to>
          <xdr:col>9</xdr:col>
          <xdr:colOff>762000</xdr:colOff>
          <xdr:row>15</xdr:row>
          <xdr:rowOff>209550</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16</xdr:row>
          <xdr:rowOff>76200</xdr:rowOff>
        </xdr:from>
        <xdr:to>
          <xdr:col>9</xdr:col>
          <xdr:colOff>762000</xdr:colOff>
          <xdr:row>16</xdr:row>
          <xdr:rowOff>209550</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17</xdr:row>
          <xdr:rowOff>76200</xdr:rowOff>
        </xdr:from>
        <xdr:to>
          <xdr:col>9</xdr:col>
          <xdr:colOff>762000</xdr:colOff>
          <xdr:row>17</xdr:row>
          <xdr:rowOff>209550</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18</xdr:row>
          <xdr:rowOff>76200</xdr:rowOff>
        </xdr:from>
        <xdr:to>
          <xdr:col>9</xdr:col>
          <xdr:colOff>762000</xdr:colOff>
          <xdr:row>18</xdr:row>
          <xdr:rowOff>209550</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19</xdr:row>
          <xdr:rowOff>76200</xdr:rowOff>
        </xdr:from>
        <xdr:to>
          <xdr:col>9</xdr:col>
          <xdr:colOff>762000</xdr:colOff>
          <xdr:row>19</xdr:row>
          <xdr:rowOff>209550</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20</xdr:row>
          <xdr:rowOff>76200</xdr:rowOff>
        </xdr:from>
        <xdr:to>
          <xdr:col>9</xdr:col>
          <xdr:colOff>762000</xdr:colOff>
          <xdr:row>20</xdr:row>
          <xdr:rowOff>209550</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21</xdr:row>
          <xdr:rowOff>76200</xdr:rowOff>
        </xdr:from>
        <xdr:to>
          <xdr:col>9</xdr:col>
          <xdr:colOff>762000</xdr:colOff>
          <xdr:row>21</xdr:row>
          <xdr:rowOff>209550</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22</xdr:row>
          <xdr:rowOff>76200</xdr:rowOff>
        </xdr:from>
        <xdr:to>
          <xdr:col>9</xdr:col>
          <xdr:colOff>762000</xdr:colOff>
          <xdr:row>22</xdr:row>
          <xdr:rowOff>209550</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23</xdr:row>
          <xdr:rowOff>76200</xdr:rowOff>
        </xdr:from>
        <xdr:to>
          <xdr:col>9</xdr:col>
          <xdr:colOff>762000</xdr:colOff>
          <xdr:row>23</xdr:row>
          <xdr:rowOff>209550</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24</xdr:row>
          <xdr:rowOff>76200</xdr:rowOff>
        </xdr:from>
        <xdr:to>
          <xdr:col>9</xdr:col>
          <xdr:colOff>762000</xdr:colOff>
          <xdr:row>24</xdr:row>
          <xdr:rowOff>209550</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76200</xdr:rowOff>
        </xdr:from>
        <xdr:to>
          <xdr:col>9</xdr:col>
          <xdr:colOff>762000</xdr:colOff>
          <xdr:row>25</xdr:row>
          <xdr:rowOff>209550</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26</xdr:row>
          <xdr:rowOff>76200</xdr:rowOff>
        </xdr:from>
        <xdr:to>
          <xdr:col>9</xdr:col>
          <xdr:colOff>762000</xdr:colOff>
          <xdr:row>26</xdr:row>
          <xdr:rowOff>209550</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27</xdr:row>
          <xdr:rowOff>76200</xdr:rowOff>
        </xdr:from>
        <xdr:to>
          <xdr:col>9</xdr:col>
          <xdr:colOff>762000</xdr:colOff>
          <xdr:row>27</xdr:row>
          <xdr:rowOff>209550</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28</xdr:row>
          <xdr:rowOff>76200</xdr:rowOff>
        </xdr:from>
        <xdr:to>
          <xdr:col>9</xdr:col>
          <xdr:colOff>762000</xdr:colOff>
          <xdr:row>28</xdr:row>
          <xdr:rowOff>209550</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29</xdr:row>
          <xdr:rowOff>76200</xdr:rowOff>
        </xdr:from>
        <xdr:to>
          <xdr:col>9</xdr:col>
          <xdr:colOff>762000</xdr:colOff>
          <xdr:row>29</xdr:row>
          <xdr:rowOff>209550</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30</xdr:row>
          <xdr:rowOff>76200</xdr:rowOff>
        </xdr:from>
        <xdr:to>
          <xdr:col>9</xdr:col>
          <xdr:colOff>762000</xdr:colOff>
          <xdr:row>30</xdr:row>
          <xdr:rowOff>209550</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31</xdr:row>
          <xdr:rowOff>76200</xdr:rowOff>
        </xdr:from>
        <xdr:to>
          <xdr:col>9</xdr:col>
          <xdr:colOff>762000</xdr:colOff>
          <xdr:row>31</xdr:row>
          <xdr:rowOff>209550</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32</xdr:row>
          <xdr:rowOff>76200</xdr:rowOff>
        </xdr:from>
        <xdr:to>
          <xdr:col>9</xdr:col>
          <xdr:colOff>762000</xdr:colOff>
          <xdr:row>32</xdr:row>
          <xdr:rowOff>209550</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33</xdr:row>
          <xdr:rowOff>76200</xdr:rowOff>
        </xdr:from>
        <xdr:to>
          <xdr:col>9</xdr:col>
          <xdr:colOff>762000</xdr:colOff>
          <xdr:row>33</xdr:row>
          <xdr:rowOff>209550</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34</xdr:row>
          <xdr:rowOff>76200</xdr:rowOff>
        </xdr:from>
        <xdr:to>
          <xdr:col>9</xdr:col>
          <xdr:colOff>762000</xdr:colOff>
          <xdr:row>34</xdr:row>
          <xdr:rowOff>209550</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35</xdr:row>
          <xdr:rowOff>76200</xdr:rowOff>
        </xdr:from>
        <xdr:to>
          <xdr:col>9</xdr:col>
          <xdr:colOff>762000</xdr:colOff>
          <xdr:row>35</xdr:row>
          <xdr:rowOff>209550</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36</xdr:row>
          <xdr:rowOff>76200</xdr:rowOff>
        </xdr:from>
        <xdr:to>
          <xdr:col>9</xdr:col>
          <xdr:colOff>762000</xdr:colOff>
          <xdr:row>36</xdr:row>
          <xdr:rowOff>209550</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37</xdr:row>
          <xdr:rowOff>76200</xdr:rowOff>
        </xdr:from>
        <xdr:to>
          <xdr:col>9</xdr:col>
          <xdr:colOff>762000</xdr:colOff>
          <xdr:row>37</xdr:row>
          <xdr:rowOff>209550</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38</xdr:row>
          <xdr:rowOff>76200</xdr:rowOff>
        </xdr:from>
        <xdr:to>
          <xdr:col>9</xdr:col>
          <xdr:colOff>762000</xdr:colOff>
          <xdr:row>38</xdr:row>
          <xdr:rowOff>209550</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39</xdr:row>
          <xdr:rowOff>76200</xdr:rowOff>
        </xdr:from>
        <xdr:to>
          <xdr:col>9</xdr:col>
          <xdr:colOff>762000</xdr:colOff>
          <xdr:row>39</xdr:row>
          <xdr:rowOff>209550</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40</xdr:row>
          <xdr:rowOff>76200</xdr:rowOff>
        </xdr:from>
        <xdr:to>
          <xdr:col>9</xdr:col>
          <xdr:colOff>762000</xdr:colOff>
          <xdr:row>40</xdr:row>
          <xdr:rowOff>209550</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41</xdr:row>
          <xdr:rowOff>76200</xdr:rowOff>
        </xdr:from>
        <xdr:to>
          <xdr:col>9</xdr:col>
          <xdr:colOff>762000</xdr:colOff>
          <xdr:row>41</xdr:row>
          <xdr:rowOff>209550</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42</xdr:row>
          <xdr:rowOff>76200</xdr:rowOff>
        </xdr:from>
        <xdr:to>
          <xdr:col>9</xdr:col>
          <xdr:colOff>762000</xdr:colOff>
          <xdr:row>42</xdr:row>
          <xdr:rowOff>209550</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43</xdr:row>
          <xdr:rowOff>76200</xdr:rowOff>
        </xdr:from>
        <xdr:to>
          <xdr:col>9</xdr:col>
          <xdr:colOff>762000</xdr:colOff>
          <xdr:row>43</xdr:row>
          <xdr:rowOff>209550</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44</xdr:row>
          <xdr:rowOff>76200</xdr:rowOff>
        </xdr:from>
        <xdr:to>
          <xdr:col>9</xdr:col>
          <xdr:colOff>762000</xdr:colOff>
          <xdr:row>44</xdr:row>
          <xdr:rowOff>209550</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45</xdr:row>
          <xdr:rowOff>76200</xdr:rowOff>
        </xdr:from>
        <xdr:to>
          <xdr:col>9</xdr:col>
          <xdr:colOff>762000</xdr:colOff>
          <xdr:row>45</xdr:row>
          <xdr:rowOff>209550</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46</xdr:row>
          <xdr:rowOff>76200</xdr:rowOff>
        </xdr:from>
        <xdr:to>
          <xdr:col>9</xdr:col>
          <xdr:colOff>762000</xdr:colOff>
          <xdr:row>46</xdr:row>
          <xdr:rowOff>209550</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47</xdr:row>
          <xdr:rowOff>76200</xdr:rowOff>
        </xdr:from>
        <xdr:to>
          <xdr:col>9</xdr:col>
          <xdr:colOff>762000</xdr:colOff>
          <xdr:row>47</xdr:row>
          <xdr:rowOff>209550</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48</xdr:row>
          <xdr:rowOff>76200</xdr:rowOff>
        </xdr:from>
        <xdr:to>
          <xdr:col>9</xdr:col>
          <xdr:colOff>762000</xdr:colOff>
          <xdr:row>48</xdr:row>
          <xdr:rowOff>209550</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49</xdr:row>
          <xdr:rowOff>76200</xdr:rowOff>
        </xdr:from>
        <xdr:to>
          <xdr:col>9</xdr:col>
          <xdr:colOff>762000</xdr:colOff>
          <xdr:row>49</xdr:row>
          <xdr:rowOff>209550</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50</xdr:row>
          <xdr:rowOff>76200</xdr:rowOff>
        </xdr:from>
        <xdr:to>
          <xdr:col>9</xdr:col>
          <xdr:colOff>762000</xdr:colOff>
          <xdr:row>50</xdr:row>
          <xdr:rowOff>209550</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76200</xdr:rowOff>
        </xdr:from>
        <xdr:to>
          <xdr:col>9</xdr:col>
          <xdr:colOff>762000</xdr:colOff>
          <xdr:row>51</xdr:row>
          <xdr:rowOff>209550</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76200</xdr:rowOff>
        </xdr:from>
        <xdr:to>
          <xdr:col>9</xdr:col>
          <xdr:colOff>762000</xdr:colOff>
          <xdr:row>52</xdr:row>
          <xdr:rowOff>209550</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76200</xdr:rowOff>
        </xdr:from>
        <xdr:to>
          <xdr:col>9</xdr:col>
          <xdr:colOff>762000</xdr:colOff>
          <xdr:row>53</xdr:row>
          <xdr:rowOff>209550</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76200</xdr:rowOff>
        </xdr:from>
        <xdr:to>
          <xdr:col>9</xdr:col>
          <xdr:colOff>762000</xdr:colOff>
          <xdr:row>54</xdr:row>
          <xdr:rowOff>209550</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76200</xdr:rowOff>
        </xdr:from>
        <xdr:to>
          <xdr:col>9</xdr:col>
          <xdr:colOff>762000</xdr:colOff>
          <xdr:row>55</xdr:row>
          <xdr:rowOff>209550</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56</xdr:row>
          <xdr:rowOff>76200</xdr:rowOff>
        </xdr:from>
        <xdr:to>
          <xdr:col>9</xdr:col>
          <xdr:colOff>762000</xdr:colOff>
          <xdr:row>56</xdr:row>
          <xdr:rowOff>209550</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57</xdr:row>
          <xdr:rowOff>76200</xdr:rowOff>
        </xdr:from>
        <xdr:to>
          <xdr:col>9</xdr:col>
          <xdr:colOff>762000</xdr:colOff>
          <xdr:row>57</xdr:row>
          <xdr:rowOff>209550</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58</xdr:row>
          <xdr:rowOff>76200</xdr:rowOff>
        </xdr:from>
        <xdr:to>
          <xdr:col>9</xdr:col>
          <xdr:colOff>762000</xdr:colOff>
          <xdr:row>58</xdr:row>
          <xdr:rowOff>209550</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59</xdr:row>
          <xdr:rowOff>76200</xdr:rowOff>
        </xdr:from>
        <xdr:to>
          <xdr:col>9</xdr:col>
          <xdr:colOff>762000</xdr:colOff>
          <xdr:row>59</xdr:row>
          <xdr:rowOff>209550</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60</xdr:row>
          <xdr:rowOff>76200</xdr:rowOff>
        </xdr:from>
        <xdr:to>
          <xdr:col>9</xdr:col>
          <xdr:colOff>762000</xdr:colOff>
          <xdr:row>60</xdr:row>
          <xdr:rowOff>209550</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5</xdr:row>
          <xdr:rowOff>104775</xdr:rowOff>
        </xdr:from>
        <xdr:to>
          <xdr:col>24</xdr:col>
          <xdr:colOff>752475</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xdr:row>
          <xdr:rowOff>123825</xdr:rowOff>
        </xdr:from>
        <xdr:to>
          <xdr:col>24</xdr:col>
          <xdr:colOff>752475</xdr:colOff>
          <xdr:row>7</xdr:row>
          <xdr:rowOff>171450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304800</xdr:rowOff>
        </xdr:from>
        <xdr:to>
          <xdr:col>24</xdr:col>
          <xdr:colOff>752475</xdr:colOff>
          <xdr:row>7</xdr:row>
          <xdr:rowOff>485775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209550</xdr:rowOff>
        </xdr:from>
        <xdr:to>
          <xdr:col>24</xdr:col>
          <xdr:colOff>752475</xdr:colOff>
          <xdr:row>9</xdr:row>
          <xdr:rowOff>123825</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xdr:row>
          <xdr:rowOff>257175</xdr:rowOff>
        </xdr:from>
        <xdr:to>
          <xdr:col>24</xdr:col>
          <xdr:colOff>752475</xdr:colOff>
          <xdr:row>9</xdr:row>
          <xdr:rowOff>428625</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61</xdr:row>
          <xdr:rowOff>76200</xdr:rowOff>
        </xdr:from>
        <xdr:to>
          <xdr:col>6</xdr:col>
          <xdr:colOff>762000</xdr:colOff>
          <xdr:row>61</xdr:row>
          <xdr:rowOff>209550</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61</xdr:row>
          <xdr:rowOff>76200</xdr:rowOff>
        </xdr:from>
        <xdr:to>
          <xdr:col>12</xdr:col>
          <xdr:colOff>752475</xdr:colOff>
          <xdr:row>61</xdr:row>
          <xdr:rowOff>209550</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61</xdr:row>
          <xdr:rowOff>76200</xdr:rowOff>
        </xdr:from>
        <xdr:to>
          <xdr:col>9</xdr:col>
          <xdr:colOff>762000</xdr:colOff>
          <xdr:row>61</xdr:row>
          <xdr:rowOff>209550</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76200</xdr:rowOff>
        </xdr:from>
        <xdr:to>
          <xdr:col>15</xdr:col>
          <xdr:colOff>752475</xdr:colOff>
          <xdr:row>10</xdr:row>
          <xdr:rowOff>209550</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76200</xdr:rowOff>
        </xdr:from>
        <xdr:to>
          <xdr:col>15</xdr:col>
          <xdr:colOff>752475</xdr:colOff>
          <xdr:row>12</xdr:row>
          <xdr:rowOff>209550</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76200</xdr:rowOff>
        </xdr:from>
        <xdr:to>
          <xdr:col>15</xdr:col>
          <xdr:colOff>752475</xdr:colOff>
          <xdr:row>13</xdr:row>
          <xdr:rowOff>209550</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76200</xdr:rowOff>
        </xdr:from>
        <xdr:to>
          <xdr:col>15</xdr:col>
          <xdr:colOff>752475</xdr:colOff>
          <xdr:row>14</xdr:row>
          <xdr:rowOff>209550</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76200</xdr:rowOff>
        </xdr:from>
        <xdr:to>
          <xdr:col>15</xdr:col>
          <xdr:colOff>752475</xdr:colOff>
          <xdr:row>15</xdr:row>
          <xdr:rowOff>209550</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76200</xdr:rowOff>
        </xdr:from>
        <xdr:to>
          <xdr:col>15</xdr:col>
          <xdr:colOff>752475</xdr:colOff>
          <xdr:row>16</xdr:row>
          <xdr:rowOff>209550</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17</xdr:row>
          <xdr:rowOff>76200</xdr:rowOff>
        </xdr:from>
        <xdr:to>
          <xdr:col>15</xdr:col>
          <xdr:colOff>752475</xdr:colOff>
          <xdr:row>17</xdr:row>
          <xdr:rowOff>209550</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18</xdr:row>
          <xdr:rowOff>76200</xdr:rowOff>
        </xdr:from>
        <xdr:to>
          <xdr:col>15</xdr:col>
          <xdr:colOff>752475</xdr:colOff>
          <xdr:row>18</xdr:row>
          <xdr:rowOff>209550</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19</xdr:row>
          <xdr:rowOff>76200</xdr:rowOff>
        </xdr:from>
        <xdr:to>
          <xdr:col>15</xdr:col>
          <xdr:colOff>752475</xdr:colOff>
          <xdr:row>19</xdr:row>
          <xdr:rowOff>209550</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76200</xdr:rowOff>
        </xdr:from>
        <xdr:to>
          <xdr:col>15</xdr:col>
          <xdr:colOff>752475</xdr:colOff>
          <xdr:row>20</xdr:row>
          <xdr:rowOff>209550</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76200</xdr:rowOff>
        </xdr:from>
        <xdr:to>
          <xdr:col>15</xdr:col>
          <xdr:colOff>752475</xdr:colOff>
          <xdr:row>21</xdr:row>
          <xdr:rowOff>209550</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76200</xdr:rowOff>
        </xdr:from>
        <xdr:to>
          <xdr:col>15</xdr:col>
          <xdr:colOff>752475</xdr:colOff>
          <xdr:row>22</xdr:row>
          <xdr:rowOff>209550</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76200</xdr:rowOff>
        </xdr:from>
        <xdr:to>
          <xdr:col>15</xdr:col>
          <xdr:colOff>752475</xdr:colOff>
          <xdr:row>23</xdr:row>
          <xdr:rowOff>209550</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76200</xdr:rowOff>
        </xdr:from>
        <xdr:to>
          <xdr:col>15</xdr:col>
          <xdr:colOff>752475</xdr:colOff>
          <xdr:row>24</xdr:row>
          <xdr:rowOff>209550</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76200</xdr:rowOff>
        </xdr:from>
        <xdr:to>
          <xdr:col>15</xdr:col>
          <xdr:colOff>752475</xdr:colOff>
          <xdr:row>25</xdr:row>
          <xdr:rowOff>209550</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76200</xdr:rowOff>
        </xdr:from>
        <xdr:to>
          <xdr:col>15</xdr:col>
          <xdr:colOff>752475</xdr:colOff>
          <xdr:row>26</xdr:row>
          <xdr:rowOff>209550</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76200</xdr:rowOff>
        </xdr:from>
        <xdr:to>
          <xdr:col>15</xdr:col>
          <xdr:colOff>752475</xdr:colOff>
          <xdr:row>27</xdr:row>
          <xdr:rowOff>209550</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76200</xdr:rowOff>
        </xdr:from>
        <xdr:to>
          <xdr:col>15</xdr:col>
          <xdr:colOff>752475</xdr:colOff>
          <xdr:row>28</xdr:row>
          <xdr:rowOff>209550</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76200</xdr:rowOff>
        </xdr:from>
        <xdr:to>
          <xdr:col>15</xdr:col>
          <xdr:colOff>752475</xdr:colOff>
          <xdr:row>29</xdr:row>
          <xdr:rowOff>209550</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76200</xdr:rowOff>
        </xdr:from>
        <xdr:to>
          <xdr:col>15</xdr:col>
          <xdr:colOff>752475</xdr:colOff>
          <xdr:row>30</xdr:row>
          <xdr:rowOff>209550</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31</xdr:row>
          <xdr:rowOff>76200</xdr:rowOff>
        </xdr:from>
        <xdr:to>
          <xdr:col>15</xdr:col>
          <xdr:colOff>752475</xdr:colOff>
          <xdr:row>31</xdr:row>
          <xdr:rowOff>209550</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32</xdr:row>
          <xdr:rowOff>76200</xdr:rowOff>
        </xdr:from>
        <xdr:to>
          <xdr:col>15</xdr:col>
          <xdr:colOff>752475</xdr:colOff>
          <xdr:row>32</xdr:row>
          <xdr:rowOff>209550</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76200</xdr:rowOff>
        </xdr:from>
        <xdr:to>
          <xdr:col>15</xdr:col>
          <xdr:colOff>752475</xdr:colOff>
          <xdr:row>33</xdr:row>
          <xdr:rowOff>209550</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76200</xdr:rowOff>
        </xdr:from>
        <xdr:to>
          <xdr:col>15</xdr:col>
          <xdr:colOff>752475</xdr:colOff>
          <xdr:row>34</xdr:row>
          <xdr:rowOff>209550</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76200</xdr:rowOff>
        </xdr:from>
        <xdr:to>
          <xdr:col>15</xdr:col>
          <xdr:colOff>752475</xdr:colOff>
          <xdr:row>35</xdr:row>
          <xdr:rowOff>209550</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76200</xdr:rowOff>
        </xdr:from>
        <xdr:to>
          <xdr:col>15</xdr:col>
          <xdr:colOff>752475</xdr:colOff>
          <xdr:row>36</xdr:row>
          <xdr:rowOff>209550</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76200</xdr:rowOff>
        </xdr:from>
        <xdr:to>
          <xdr:col>15</xdr:col>
          <xdr:colOff>752475</xdr:colOff>
          <xdr:row>37</xdr:row>
          <xdr:rowOff>209550</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76200</xdr:rowOff>
        </xdr:from>
        <xdr:to>
          <xdr:col>15</xdr:col>
          <xdr:colOff>752475</xdr:colOff>
          <xdr:row>38</xdr:row>
          <xdr:rowOff>209550</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76200</xdr:rowOff>
        </xdr:from>
        <xdr:to>
          <xdr:col>15</xdr:col>
          <xdr:colOff>752475</xdr:colOff>
          <xdr:row>39</xdr:row>
          <xdr:rowOff>209550</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76200</xdr:rowOff>
        </xdr:from>
        <xdr:to>
          <xdr:col>15</xdr:col>
          <xdr:colOff>752475</xdr:colOff>
          <xdr:row>40</xdr:row>
          <xdr:rowOff>209550</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76200</xdr:rowOff>
        </xdr:from>
        <xdr:to>
          <xdr:col>15</xdr:col>
          <xdr:colOff>752475</xdr:colOff>
          <xdr:row>41</xdr:row>
          <xdr:rowOff>209550</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76200</xdr:rowOff>
        </xdr:from>
        <xdr:to>
          <xdr:col>15</xdr:col>
          <xdr:colOff>752475</xdr:colOff>
          <xdr:row>42</xdr:row>
          <xdr:rowOff>209550</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76200</xdr:rowOff>
        </xdr:from>
        <xdr:to>
          <xdr:col>15</xdr:col>
          <xdr:colOff>752475</xdr:colOff>
          <xdr:row>43</xdr:row>
          <xdr:rowOff>209550</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76200</xdr:rowOff>
        </xdr:from>
        <xdr:to>
          <xdr:col>15</xdr:col>
          <xdr:colOff>752475</xdr:colOff>
          <xdr:row>44</xdr:row>
          <xdr:rowOff>209550</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76200</xdr:rowOff>
        </xdr:from>
        <xdr:to>
          <xdr:col>15</xdr:col>
          <xdr:colOff>752475</xdr:colOff>
          <xdr:row>45</xdr:row>
          <xdr:rowOff>209550</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76200</xdr:rowOff>
        </xdr:from>
        <xdr:to>
          <xdr:col>15</xdr:col>
          <xdr:colOff>752475</xdr:colOff>
          <xdr:row>46</xdr:row>
          <xdr:rowOff>209550</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76200</xdr:rowOff>
        </xdr:from>
        <xdr:to>
          <xdr:col>15</xdr:col>
          <xdr:colOff>752475</xdr:colOff>
          <xdr:row>47</xdr:row>
          <xdr:rowOff>209550</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76200</xdr:rowOff>
        </xdr:from>
        <xdr:to>
          <xdr:col>15</xdr:col>
          <xdr:colOff>752475</xdr:colOff>
          <xdr:row>48</xdr:row>
          <xdr:rowOff>209550</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76200</xdr:rowOff>
        </xdr:from>
        <xdr:to>
          <xdr:col>15</xdr:col>
          <xdr:colOff>752475</xdr:colOff>
          <xdr:row>49</xdr:row>
          <xdr:rowOff>209550</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76200</xdr:rowOff>
        </xdr:from>
        <xdr:to>
          <xdr:col>15</xdr:col>
          <xdr:colOff>752475</xdr:colOff>
          <xdr:row>50</xdr:row>
          <xdr:rowOff>209550</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76200</xdr:rowOff>
        </xdr:from>
        <xdr:to>
          <xdr:col>15</xdr:col>
          <xdr:colOff>752475</xdr:colOff>
          <xdr:row>51</xdr:row>
          <xdr:rowOff>209550</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76200</xdr:rowOff>
        </xdr:from>
        <xdr:to>
          <xdr:col>15</xdr:col>
          <xdr:colOff>752475</xdr:colOff>
          <xdr:row>52</xdr:row>
          <xdr:rowOff>209550</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76200</xdr:rowOff>
        </xdr:from>
        <xdr:to>
          <xdr:col>15</xdr:col>
          <xdr:colOff>752475</xdr:colOff>
          <xdr:row>53</xdr:row>
          <xdr:rowOff>209550</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76200</xdr:rowOff>
        </xdr:from>
        <xdr:to>
          <xdr:col>15</xdr:col>
          <xdr:colOff>752475</xdr:colOff>
          <xdr:row>54</xdr:row>
          <xdr:rowOff>209550</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76200</xdr:rowOff>
        </xdr:from>
        <xdr:to>
          <xdr:col>15</xdr:col>
          <xdr:colOff>752475</xdr:colOff>
          <xdr:row>55</xdr:row>
          <xdr:rowOff>209550</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76200</xdr:rowOff>
        </xdr:from>
        <xdr:to>
          <xdr:col>15</xdr:col>
          <xdr:colOff>752475</xdr:colOff>
          <xdr:row>56</xdr:row>
          <xdr:rowOff>209550</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76200</xdr:rowOff>
        </xdr:from>
        <xdr:to>
          <xdr:col>15</xdr:col>
          <xdr:colOff>752475</xdr:colOff>
          <xdr:row>57</xdr:row>
          <xdr:rowOff>209550</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58</xdr:row>
          <xdr:rowOff>76200</xdr:rowOff>
        </xdr:from>
        <xdr:to>
          <xdr:col>15</xdr:col>
          <xdr:colOff>752475</xdr:colOff>
          <xdr:row>58</xdr:row>
          <xdr:rowOff>209550</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76200</xdr:rowOff>
        </xdr:from>
        <xdr:to>
          <xdr:col>15</xdr:col>
          <xdr:colOff>752475</xdr:colOff>
          <xdr:row>59</xdr:row>
          <xdr:rowOff>209550</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76200</xdr:rowOff>
        </xdr:from>
        <xdr:to>
          <xdr:col>15</xdr:col>
          <xdr:colOff>752475</xdr:colOff>
          <xdr:row>60</xdr:row>
          <xdr:rowOff>209550</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76200</xdr:rowOff>
        </xdr:from>
        <xdr:to>
          <xdr:col>15</xdr:col>
          <xdr:colOff>752475</xdr:colOff>
          <xdr:row>61</xdr:row>
          <xdr:rowOff>209550</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6</xdr:row>
          <xdr:rowOff>66675</xdr:rowOff>
        </xdr:from>
        <xdr:to>
          <xdr:col>3</xdr:col>
          <xdr:colOff>2133600</xdr:colOff>
          <xdr:row>6</xdr:row>
          <xdr:rowOff>247650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66675</xdr:rowOff>
        </xdr:from>
        <xdr:to>
          <xdr:col>3</xdr:col>
          <xdr:colOff>2133600</xdr:colOff>
          <xdr:row>7</xdr:row>
          <xdr:rowOff>247650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xdr:row>
          <xdr:rowOff>66675</xdr:rowOff>
        </xdr:from>
        <xdr:to>
          <xdr:col>3</xdr:col>
          <xdr:colOff>2133600</xdr:colOff>
          <xdr:row>8</xdr:row>
          <xdr:rowOff>247650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xdr:row>
          <xdr:rowOff>66675</xdr:rowOff>
        </xdr:from>
        <xdr:to>
          <xdr:col>3</xdr:col>
          <xdr:colOff>2133600</xdr:colOff>
          <xdr:row>9</xdr:row>
          <xdr:rowOff>247650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xdr:row>
          <xdr:rowOff>66675</xdr:rowOff>
        </xdr:from>
        <xdr:to>
          <xdr:col>3</xdr:col>
          <xdr:colOff>2133600</xdr:colOff>
          <xdr:row>10</xdr:row>
          <xdr:rowOff>247650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xdr:row>
          <xdr:rowOff>66675</xdr:rowOff>
        </xdr:from>
        <xdr:to>
          <xdr:col>3</xdr:col>
          <xdr:colOff>2133600</xdr:colOff>
          <xdr:row>11</xdr:row>
          <xdr:rowOff>247650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66675</xdr:rowOff>
        </xdr:from>
        <xdr:to>
          <xdr:col>3</xdr:col>
          <xdr:colOff>2133600</xdr:colOff>
          <xdr:row>12</xdr:row>
          <xdr:rowOff>247650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xdr:row>
          <xdr:rowOff>66675</xdr:rowOff>
        </xdr:from>
        <xdr:to>
          <xdr:col>3</xdr:col>
          <xdr:colOff>2133600</xdr:colOff>
          <xdr:row>13</xdr:row>
          <xdr:rowOff>247650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xdr:row>
          <xdr:rowOff>66675</xdr:rowOff>
        </xdr:from>
        <xdr:to>
          <xdr:col>3</xdr:col>
          <xdr:colOff>2133600</xdr:colOff>
          <xdr:row>14</xdr:row>
          <xdr:rowOff>247650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57150</xdr:rowOff>
        </xdr:from>
        <xdr:to>
          <xdr:col>3</xdr:col>
          <xdr:colOff>2133600</xdr:colOff>
          <xdr:row>15</xdr:row>
          <xdr:rowOff>238125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66675</xdr:rowOff>
        </xdr:from>
        <xdr:to>
          <xdr:col>3</xdr:col>
          <xdr:colOff>2133600</xdr:colOff>
          <xdr:row>16</xdr:row>
          <xdr:rowOff>247650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66675</xdr:rowOff>
        </xdr:from>
        <xdr:to>
          <xdr:col>3</xdr:col>
          <xdr:colOff>2133600</xdr:colOff>
          <xdr:row>17</xdr:row>
          <xdr:rowOff>247650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66675</xdr:rowOff>
        </xdr:from>
        <xdr:to>
          <xdr:col>3</xdr:col>
          <xdr:colOff>2133600</xdr:colOff>
          <xdr:row>18</xdr:row>
          <xdr:rowOff>247650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66675</xdr:rowOff>
        </xdr:from>
        <xdr:to>
          <xdr:col>3</xdr:col>
          <xdr:colOff>2133600</xdr:colOff>
          <xdr:row>19</xdr:row>
          <xdr:rowOff>247650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66675</xdr:rowOff>
        </xdr:from>
        <xdr:to>
          <xdr:col>3</xdr:col>
          <xdr:colOff>2133600</xdr:colOff>
          <xdr:row>20</xdr:row>
          <xdr:rowOff>247650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66675</xdr:rowOff>
        </xdr:from>
        <xdr:to>
          <xdr:col>3</xdr:col>
          <xdr:colOff>2133600</xdr:colOff>
          <xdr:row>21</xdr:row>
          <xdr:rowOff>247650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66675</xdr:rowOff>
        </xdr:from>
        <xdr:to>
          <xdr:col>3</xdr:col>
          <xdr:colOff>2133600</xdr:colOff>
          <xdr:row>22</xdr:row>
          <xdr:rowOff>247650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66675</xdr:rowOff>
        </xdr:from>
        <xdr:to>
          <xdr:col>3</xdr:col>
          <xdr:colOff>2133600</xdr:colOff>
          <xdr:row>23</xdr:row>
          <xdr:rowOff>247650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66675</xdr:rowOff>
        </xdr:from>
        <xdr:to>
          <xdr:col>3</xdr:col>
          <xdr:colOff>2133600</xdr:colOff>
          <xdr:row>24</xdr:row>
          <xdr:rowOff>247650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66675</xdr:rowOff>
        </xdr:from>
        <xdr:to>
          <xdr:col>3</xdr:col>
          <xdr:colOff>2133600</xdr:colOff>
          <xdr:row>25</xdr:row>
          <xdr:rowOff>247650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4</xdr:row>
          <xdr:rowOff>95250</xdr:rowOff>
        </xdr:from>
        <xdr:to>
          <xdr:col>21</xdr:col>
          <xdr:colOff>352425</xdr:colOff>
          <xdr:row>4</xdr:row>
          <xdr:rowOff>247650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xdr:row>
          <xdr:rowOff>104775</xdr:rowOff>
        </xdr:from>
        <xdr:to>
          <xdr:col>21</xdr:col>
          <xdr:colOff>352425</xdr:colOff>
          <xdr:row>5</xdr:row>
          <xdr:rowOff>247650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6</xdr:row>
          <xdr:rowOff>85725</xdr:rowOff>
        </xdr:from>
        <xdr:to>
          <xdr:col>21</xdr:col>
          <xdr:colOff>352425</xdr:colOff>
          <xdr:row>6</xdr:row>
          <xdr:rowOff>228600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7</xdr:row>
          <xdr:rowOff>85725</xdr:rowOff>
        </xdr:from>
        <xdr:to>
          <xdr:col>21</xdr:col>
          <xdr:colOff>333375</xdr:colOff>
          <xdr:row>7</xdr:row>
          <xdr:rowOff>228600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8</xdr:row>
          <xdr:rowOff>57150</xdr:rowOff>
        </xdr:from>
        <xdr:to>
          <xdr:col>21</xdr:col>
          <xdr:colOff>333375</xdr:colOff>
          <xdr:row>8</xdr:row>
          <xdr:rowOff>209550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12</xdr:row>
          <xdr:rowOff>76200</xdr:rowOff>
        </xdr:from>
        <xdr:to>
          <xdr:col>22</xdr:col>
          <xdr:colOff>257175</xdr:colOff>
          <xdr:row>12</xdr:row>
          <xdr:rowOff>257175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13</xdr:row>
          <xdr:rowOff>66675</xdr:rowOff>
        </xdr:from>
        <xdr:to>
          <xdr:col>22</xdr:col>
          <xdr:colOff>257175</xdr:colOff>
          <xdr:row>13</xdr:row>
          <xdr:rowOff>247650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14</xdr:row>
          <xdr:rowOff>47625</xdr:rowOff>
        </xdr:from>
        <xdr:to>
          <xdr:col>22</xdr:col>
          <xdr:colOff>238125</xdr:colOff>
          <xdr:row>14</xdr:row>
          <xdr:rowOff>238125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15</xdr:row>
          <xdr:rowOff>57150</xdr:rowOff>
        </xdr:from>
        <xdr:to>
          <xdr:col>22</xdr:col>
          <xdr:colOff>238125</xdr:colOff>
          <xdr:row>15</xdr:row>
          <xdr:rowOff>247650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16</xdr:row>
          <xdr:rowOff>47625</xdr:rowOff>
        </xdr:from>
        <xdr:to>
          <xdr:col>22</xdr:col>
          <xdr:colOff>238125</xdr:colOff>
          <xdr:row>16</xdr:row>
          <xdr:rowOff>228600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6</xdr:row>
          <xdr:rowOff>66675</xdr:rowOff>
        </xdr:from>
        <xdr:to>
          <xdr:col>3</xdr:col>
          <xdr:colOff>2133600</xdr:colOff>
          <xdr:row>6</xdr:row>
          <xdr:rowOff>247650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66675</xdr:rowOff>
        </xdr:from>
        <xdr:to>
          <xdr:col>3</xdr:col>
          <xdr:colOff>2133600</xdr:colOff>
          <xdr:row>7</xdr:row>
          <xdr:rowOff>247650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xdr:row>
          <xdr:rowOff>66675</xdr:rowOff>
        </xdr:from>
        <xdr:to>
          <xdr:col>3</xdr:col>
          <xdr:colOff>2133600</xdr:colOff>
          <xdr:row>8</xdr:row>
          <xdr:rowOff>247650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xdr:row>
          <xdr:rowOff>66675</xdr:rowOff>
        </xdr:from>
        <xdr:to>
          <xdr:col>3</xdr:col>
          <xdr:colOff>2133600</xdr:colOff>
          <xdr:row>9</xdr:row>
          <xdr:rowOff>247650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xdr:row>
          <xdr:rowOff>66675</xdr:rowOff>
        </xdr:from>
        <xdr:to>
          <xdr:col>3</xdr:col>
          <xdr:colOff>2133600</xdr:colOff>
          <xdr:row>10</xdr:row>
          <xdr:rowOff>247650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xdr:row>
          <xdr:rowOff>66675</xdr:rowOff>
        </xdr:from>
        <xdr:to>
          <xdr:col>3</xdr:col>
          <xdr:colOff>2133600</xdr:colOff>
          <xdr:row>11</xdr:row>
          <xdr:rowOff>247650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66675</xdr:rowOff>
        </xdr:from>
        <xdr:to>
          <xdr:col>3</xdr:col>
          <xdr:colOff>2133600</xdr:colOff>
          <xdr:row>12</xdr:row>
          <xdr:rowOff>247650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xdr:row>
          <xdr:rowOff>66675</xdr:rowOff>
        </xdr:from>
        <xdr:to>
          <xdr:col>3</xdr:col>
          <xdr:colOff>2133600</xdr:colOff>
          <xdr:row>13</xdr:row>
          <xdr:rowOff>247650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xdr:row>
          <xdr:rowOff>66675</xdr:rowOff>
        </xdr:from>
        <xdr:to>
          <xdr:col>3</xdr:col>
          <xdr:colOff>2133600</xdr:colOff>
          <xdr:row>14</xdr:row>
          <xdr:rowOff>247650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57150</xdr:rowOff>
        </xdr:from>
        <xdr:to>
          <xdr:col>3</xdr:col>
          <xdr:colOff>2133600</xdr:colOff>
          <xdr:row>15</xdr:row>
          <xdr:rowOff>238125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66675</xdr:rowOff>
        </xdr:from>
        <xdr:to>
          <xdr:col>3</xdr:col>
          <xdr:colOff>2133600</xdr:colOff>
          <xdr:row>16</xdr:row>
          <xdr:rowOff>247650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66675</xdr:rowOff>
        </xdr:from>
        <xdr:to>
          <xdr:col>3</xdr:col>
          <xdr:colOff>2133600</xdr:colOff>
          <xdr:row>17</xdr:row>
          <xdr:rowOff>247650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66675</xdr:rowOff>
        </xdr:from>
        <xdr:to>
          <xdr:col>3</xdr:col>
          <xdr:colOff>2133600</xdr:colOff>
          <xdr:row>18</xdr:row>
          <xdr:rowOff>247650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66675</xdr:rowOff>
        </xdr:from>
        <xdr:to>
          <xdr:col>3</xdr:col>
          <xdr:colOff>2133600</xdr:colOff>
          <xdr:row>19</xdr:row>
          <xdr:rowOff>247650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66675</xdr:rowOff>
        </xdr:from>
        <xdr:to>
          <xdr:col>3</xdr:col>
          <xdr:colOff>2133600</xdr:colOff>
          <xdr:row>20</xdr:row>
          <xdr:rowOff>247650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66675</xdr:rowOff>
        </xdr:from>
        <xdr:to>
          <xdr:col>3</xdr:col>
          <xdr:colOff>2133600</xdr:colOff>
          <xdr:row>21</xdr:row>
          <xdr:rowOff>247650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66675</xdr:rowOff>
        </xdr:from>
        <xdr:to>
          <xdr:col>3</xdr:col>
          <xdr:colOff>2133600</xdr:colOff>
          <xdr:row>22</xdr:row>
          <xdr:rowOff>247650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66675</xdr:rowOff>
        </xdr:from>
        <xdr:to>
          <xdr:col>3</xdr:col>
          <xdr:colOff>2133600</xdr:colOff>
          <xdr:row>23</xdr:row>
          <xdr:rowOff>247650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66675</xdr:rowOff>
        </xdr:from>
        <xdr:to>
          <xdr:col>3</xdr:col>
          <xdr:colOff>2133600</xdr:colOff>
          <xdr:row>24</xdr:row>
          <xdr:rowOff>247650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66675</xdr:rowOff>
        </xdr:from>
        <xdr:to>
          <xdr:col>3</xdr:col>
          <xdr:colOff>2133600</xdr:colOff>
          <xdr:row>25</xdr:row>
          <xdr:rowOff>247650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4</xdr:row>
          <xdr:rowOff>95250</xdr:rowOff>
        </xdr:from>
        <xdr:to>
          <xdr:col>22</xdr:col>
          <xdr:colOff>66675</xdr:colOff>
          <xdr:row>4</xdr:row>
          <xdr:rowOff>247650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xdr:row>
          <xdr:rowOff>104775</xdr:rowOff>
        </xdr:from>
        <xdr:to>
          <xdr:col>22</xdr:col>
          <xdr:colOff>66675</xdr:colOff>
          <xdr:row>5</xdr:row>
          <xdr:rowOff>247650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6</xdr:row>
          <xdr:rowOff>85725</xdr:rowOff>
        </xdr:from>
        <xdr:to>
          <xdr:col>22</xdr:col>
          <xdr:colOff>66675</xdr:colOff>
          <xdr:row>6</xdr:row>
          <xdr:rowOff>228600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7</xdr:row>
          <xdr:rowOff>85725</xdr:rowOff>
        </xdr:from>
        <xdr:to>
          <xdr:col>22</xdr:col>
          <xdr:colOff>47625</xdr:colOff>
          <xdr:row>7</xdr:row>
          <xdr:rowOff>228600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8</xdr:row>
          <xdr:rowOff>57150</xdr:rowOff>
        </xdr:from>
        <xdr:to>
          <xdr:col>22</xdr:col>
          <xdr:colOff>47625</xdr:colOff>
          <xdr:row>8</xdr:row>
          <xdr:rowOff>209550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12</xdr:row>
          <xdr:rowOff>76200</xdr:rowOff>
        </xdr:from>
        <xdr:to>
          <xdr:col>22</xdr:col>
          <xdr:colOff>257175</xdr:colOff>
          <xdr:row>12</xdr:row>
          <xdr:rowOff>257175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13</xdr:row>
          <xdr:rowOff>66675</xdr:rowOff>
        </xdr:from>
        <xdr:to>
          <xdr:col>22</xdr:col>
          <xdr:colOff>257175</xdr:colOff>
          <xdr:row>13</xdr:row>
          <xdr:rowOff>247650</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14</xdr:row>
          <xdr:rowOff>47625</xdr:rowOff>
        </xdr:from>
        <xdr:to>
          <xdr:col>22</xdr:col>
          <xdr:colOff>238125</xdr:colOff>
          <xdr:row>14</xdr:row>
          <xdr:rowOff>238125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15</xdr:row>
          <xdr:rowOff>57150</xdr:rowOff>
        </xdr:from>
        <xdr:to>
          <xdr:col>22</xdr:col>
          <xdr:colOff>238125</xdr:colOff>
          <xdr:row>15</xdr:row>
          <xdr:rowOff>247650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16</xdr:row>
          <xdr:rowOff>28575</xdr:rowOff>
        </xdr:from>
        <xdr:to>
          <xdr:col>22</xdr:col>
          <xdr:colOff>238125</xdr:colOff>
          <xdr:row>16</xdr:row>
          <xdr:rowOff>219075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6</xdr:row>
          <xdr:rowOff>66675</xdr:rowOff>
        </xdr:from>
        <xdr:to>
          <xdr:col>3</xdr:col>
          <xdr:colOff>2133600</xdr:colOff>
          <xdr:row>6</xdr:row>
          <xdr:rowOff>247650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66675</xdr:rowOff>
        </xdr:from>
        <xdr:to>
          <xdr:col>3</xdr:col>
          <xdr:colOff>2133600</xdr:colOff>
          <xdr:row>7</xdr:row>
          <xdr:rowOff>247650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xdr:row>
          <xdr:rowOff>66675</xdr:rowOff>
        </xdr:from>
        <xdr:to>
          <xdr:col>3</xdr:col>
          <xdr:colOff>2133600</xdr:colOff>
          <xdr:row>8</xdr:row>
          <xdr:rowOff>247650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xdr:row>
          <xdr:rowOff>66675</xdr:rowOff>
        </xdr:from>
        <xdr:to>
          <xdr:col>3</xdr:col>
          <xdr:colOff>2133600</xdr:colOff>
          <xdr:row>9</xdr:row>
          <xdr:rowOff>247650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xdr:row>
          <xdr:rowOff>66675</xdr:rowOff>
        </xdr:from>
        <xdr:to>
          <xdr:col>3</xdr:col>
          <xdr:colOff>2133600</xdr:colOff>
          <xdr:row>10</xdr:row>
          <xdr:rowOff>247650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xdr:row>
          <xdr:rowOff>66675</xdr:rowOff>
        </xdr:from>
        <xdr:to>
          <xdr:col>3</xdr:col>
          <xdr:colOff>2133600</xdr:colOff>
          <xdr:row>11</xdr:row>
          <xdr:rowOff>247650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66675</xdr:rowOff>
        </xdr:from>
        <xdr:to>
          <xdr:col>3</xdr:col>
          <xdr:colOff>2133600</xdr:colOff>
          <xdr:row>12</xdr:row>
          <xdr:rowOff>247650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xdr:row>
          <xdr:rowOff>66675</xdr:rowOff>
        </xdr:from>
        <xdr:to>
          <xdr:col>3</xdr:col>
          <xdr:colOff>2133600</xdr:colOff>
          <xdr:row>13</xdr:row>
          <xdr:rowOff>247650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xdr:row>
          <xdr:rowOff>66675</xdr:rowOff>
        </xdr:from>
        <xdr:to>
          <xdr:col>3</xdr:col>
          <xdr:colOff>2133600</xdr:colOff>
          <xdr:row>14</xdr:row>
          <xdr:rowOff>247650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57150</xdr:rowOff>
        </xdr:from>
        <xdr:to>
          <xdr:col>3</xdr:col>
          <xdr:colOff>2133600</xdr:colOff>
          <xdr:row>15</xdr:row>
          <xdr:rowOff>238125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66675</xdr:rowOff>
        </xdr:from>
        <xdr:to>
          <xdr:col>3</xdr:col>
          <xdr:colOff>2133600</xdr:colOff>
          <xdr:row>16</xdr:row>
          <xdr:rowOff>247650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66675</xdr:rowOff>
        </xdr:from>
        <xdr:to>
          <xdr:col>3</xdr:col>
          <xdr:colOff>2133600</xdr:colOff>
          <xdr:row>17</xdr:row>
          <xdr:rowOff>247650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66675</xdr:rowOff>
        </xdr:from>
        <xdr:to>
          <xdr:col>3</xdr:col>
          <xdr:colOff>2133600</xdr:colOff>
          <xdr:row>18</xdr:row>
          <xdr:rowOff>247650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66675</xdr:rowOff>
        </xdr:from>
        <xdr:to>
          <xdr:col>3</xdr:col>
          <xdr:colOff>2133600</xdr:colOff>
          <xdr:row>19</xdr:row>
          <xdr:rowOff>247650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66675</xdr:rowOff>
        </xdr:from>
        <xdr:to>
          <xdr:col>3</xdr:col>
          <xdr:colOff>2133600</xdr:colOff>
          <xdr:row>20</xdr:row>
          <xdr:rowOff>247650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66675</xdr:rowOff>
        </xdr:from>
        <xdr:to>
          <xdr:col>3</xdr:col>
          <xdr:colOff>2133600</xdr:colOff>
          <xdr:row>21</xdr:row>
          <xdr:rowOff>247650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66675</xdr:rowOff>
        </xdr:from>
        <xdr:to>
          <xdr:col>3</xdr:col>
          <xdr:colOff>2133600</xdr:colOff>
          <xdr:row>22</xdr:row>
          <xdr:rowOff>247650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66675</xdr:rowOff>
        </xdr:from>
        <xdr:to>
          <xdr:col>3</xdr:col>
          <xdr:colOff>2133600</xdr:colOff>
          <xdr:row>23</xdr:row>
          <xdr:rowOff>247650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66675</xdr:rowOff>
        </xdr:from>
        <xdr:to>
          <xdr:col>3</xdr:col>
          <xdr:colOff>2133600</xdr:colOff>
          <xdr:row>24</xdr:row>
          <xdr:rowOff>247650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66675</xdr:rowOff>
        </xdr:from>
        <xdr:to>
          <xdr:col>3</xdr:col>
          <xdr:colOff>2133600</xdr:colOff>
          <xdr:row>25</xdr:row>
          <xdr:rowOff>247650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4</xdr:row>
          <xdr:rowOff>95250</xdr:rowOff>
        </xdr:from>
        <xdr:to>
          <xdr:col>22</xdr:col>
          <xdr:colOff>66675</xdr:colOff>
          <xdr:row>4</xdr:row>
          <xdr:rowOff>247650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xdr:row>
          <xdr:rowOff>104775</xdr:rowOff>
        </xdr:from>
        <xdr:to>
          <xdr:col>22</xdr:col>
          <xdr:colOff>66675</xdr:colOff>
          <xdr:row>5</xdr:row>
          <xdr:rowOff>247650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6</xdr:row>
          <xdr:rowOff>85725</xdr:rowOff>
        </xdr:from>
        <xdr:to>
          <xdr:col>22</xdr:col>
          <xdr:colOff>66675</xdr:colOff>
          <xdr:row>6</xdr:row>
          <xdr:rowOff>228600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7</xdr:row>
          <xdr:rowOff>85725</xdr:rowOff>
        </xdr:from>
        <xdr:to>
          <xdr:col>22</xdr:col>
          <xdr:colOff>47625</xdr:colOff>
          <xdr:row>7</xdr:row>
          <xdr:rowOff>228600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8</xdr:row>
          <xdr:rowOff>57150</xdr:rowOff>
        </xdr:from>
        <xdr:to>
          <xdr:col>22</xdr:col>
          <xdr:colOff>47625</xdr:colOff>
          <xdr:row>8</xdr:row>
          <xdr:rowOff>209550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12</xdr:row>
          <xdr:rowOff>76200</xdr:rowOff>
        </xdr:from>
        <xdr:to>
          <xdr:col>22</xdr:col>
          <xdr:colOff>257175</xdr:colOff>
          <xdr:row>12</xdr:row>
          <xdr:rowOff>257175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104775</xdr:colOff>
          <xdr:row>13</xdr:row>
          <xdr:rowOff>66675</xdr:rowOff>
        </xdr:from>
        <xdr:to>
          <xdr:col>22</xdr:col>
          <xdr:colOff>257175</xdr:colOff>
          <xdr:row>13</xdr:row>
          <xdr:rowOff>247650</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14</xdr:row>
          <xdr:rowOff>47625</xdr:rowOff>
        </xdr:from>
        <xdr:to>
          <xdr:col>22</xdr:col>
          <xdr:colOff>238125</xdr:colOff>
          <xdr:row>14</xdr:row>
          <xdr:rowOff>238125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15</xdr:row>
          <xdr:rowOff>57150</xdr:rowOff>
        </xdr:from>
        <xdr:to>
          <xdr:col>22</xdr:col>
          <xdr:colOff>238125</xdr:colOff>
          <xdr:row>15</xdr:row>
          <xdr:rowOff>247650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85725</xdr:colOff>
          <xdr:row>16</xdr:row>
          <xdr:rowOff>28575</xdr:rowOff>
        </xdr:from>
        <xdr:to>
          <xdr:col>22</xdr:col>
          <xdr:colOff>228600</xdr:colOff>
          <xdr:row>16</xdr:row>
          <xdr:rowOff>219075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642289</xdr:rowOff>
    </xdr:to>
    <xdr:pic>
      <xdr:nvPicPr>
        <xdr:cNvPr id="2" name="Picture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42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352425</xdr:colOff>
          <xdr:row>9</xdr:row>
          <xdr:rowOff>66675</xdr:rowOff>
        </xdr:from>
        <xdr:to>
          <xdr:col>1</xdr:col>
          <xdr:colOff>581025</xdr:colOff>
          <xdr:row>9</xdr:row>
          <xdr:rowOff>200025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10</xdr:row>
          <xdr:rowOff>95250</xdr:rowOff>
        </xdr:from>
        <xdr:to>
          <xdr:col>1</xdr:col>
          <xdr:colOff>581025</xdr:colOff>
          <xdr:row>10</xdr:row>
          <xdr:rowOff>238125</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11</xdr:row>
          <xdr:rowOff>85725</xdr:rowOff>
        </xdr:from>
        <xdr:to>
          <xdr:col>1</xdr:col>
          <xdr:colOff>581025</xdr:colOff>
          <xdr:row>11</xdr:row>
          <xdr:rowOff>238125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12</xdr:row>
          <xdr:rowOff>66675</xdr:rowOff>
        </xdr:from>
        <xdr:to>
          <xdr:col>1</xdr:col>
          <xdr:colOff>581025</xdr:colOff>
          <xdr:row>12</xdr:row>
          <xdr:rowOff>200025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17</xdr:row>
          <xdr:rowOff>123825</xdr:rowOff>
        </xdr:from>
        <xdr:to>
          <xdr:col>1</xdr:col>
          <xdr:colOff>523875</xdr:colOff>
          <xdr:row>17</xdr:row>
          <xdr:rowOff>276225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9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18</xdr:row>
          <xdr:rowOff>133350</xdr:rowOff>
        </xdr:from>
        <xdr:to>
          <xdr:col>1</xdr:col>
          <xdr:colOff>542925</xdr:colOff>
          <xdr:row>18</xdr:row>
          <xdr:rowOff>266700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9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19</xdr:row>
          <xdr:rowOff>104775</xdr:rowOff>
        </xdr:from>
        <xdr:to>
          <xdr:col>1</xdr:col>
          <xdr:colOff>542925</xdr:colOff>
          <xdr:row>19</xdr:row>
          <xdr:rowOff>238125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9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20</xdr:row>
          <xdr:rowOff>114300</xdr:rowOff>
        </xdr:from>
        <xdr:to>
          <xdr:col>1</xdr:col>
          <xdr:colOff>523875</xdr:colOff>
          <xdr:row>20</xdr:row>
          <xdr:rowOff>266700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9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400050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9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1228725</xdr:colOff>
          <xdr:row>20</xdr:row>
          <xdr:rowOff>400050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9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9525</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9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26</xdr:row>
          <xdr:rowOff>114300</xdr:rowOff>
        </xdr:from>
        <xdr:to>
          <xdr:col>1</xdr:col>
          <xdr:colOff>485775</xdr:colOff>
          <xdr:row>26</xdr:row>
          <xdr:rowOff>266700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9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27</xdr:row>
          <xdr:rowOff>114300</xdr:rowOff>
        </xdr:from>
        <xdr:to>
          <xdr:col>1</xdr:col>
          <xdr:colOff>485775</xdr:colOff>
          <xdr:row>27</xdr:row>
          <xdr:rowOff>266700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9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28</xdr:row>
          <xdr:rowOff>85725</xdr:rowOff>
        </xdr:from>
        <xdr:to>
          <xdr:col>1</xdr:col>
          <xdr:colOff>485775</xdr:colOff>
          <xdr:row>28</xdr:row>
          <xdr:rowOff>238125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9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29</xdr:row>
          <xdr:rowOff>114300</xdr:rowOff>
        </xdr:from>
        <xdr:to>
          <xdr:col>1</xdr:col>
          <xdr:colOff>485775</xdr:colOff>
          <xdr:row>29</xdr:row>
          <xdr:rowOff>266700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9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33</xdr:row>
          <xdr:rowOff>95250</xdr:rowOff>
        </xdr:from>
        <xdr:to>
          <xdr:col>1</xdr:col>
          <xdr:colOff>485775</xdr:colOff>
          <xdr:row>33</xdr:row>
          <xdr:rowOff>238125</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9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34</xdr:row>
          <xdr:rowOff>85725</xdr:rowOff>
        </xdr:from>
        <xdr:to>
          <xdr:col>1</xdr:col>
          <xdr:colOff>485775</xdr:colOff>
          <xdr:row>34</xdr:row>
          <xdr:rowOff>238125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9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35</xdr:row>
          <xdr:rowOff>66675</xdr:rowOff>
        </xdr:from>
        <xdr:to>
          <xdr:col>1</xdr:col>
          <xdr:colOff>485775</xdr:colOff>
          <xdr:row>35</xdr:row>
          <xdr:rowOff>200025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9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95250</xdr:rowOff>
        </xdr:from>
        <xdr:to>
          <xdr:col>1</xdr:col>
          <xdr:colOff>476250</xdr:colOff>
          <xdr:row>36</xdr:row>
          <xdr:rowOff>238125</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9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9525</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9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7</xdr:row>
          <xdr:rowOff>95250</xdr:rowOff>
        </xdr:from>
        <xdr:to>
          <xdr:col>40</xdr:col>
          <xdr:colOff>200025</xdr:colOff>
          <xdr:row>7</xdr:row>
          <xdr:rowOff>238125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9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8</xdr:row>
          <xdr:rowOff>95250</xdr:rowOff>
        </xdr:from>
        <xdr:to>
          <xdr:col>40</xdr:col>
          <xdr:colOff>180975</xdr:colOff>
          <xdr:row>8</xdr:row>
          <xdr:rowOff>238125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9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123825</xdr:colOff>
          <xdr:row>7</xdr:row>
          <xdr:rowOff>66675</xdr:rowOff>
        </xdr:from>
        <xdr:to>
          <xdr:col>48</xdr:col>
          <xdr:colOff>161925</xdr:colOff>
          <xdr:row>7</xdr:row>
          <xdr:rowOff>200025</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9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123825</xdr:colOff>
          <xdr:row>8</xdr:row>
          <xdr:rowOff>28575</xdr:rowOff>
        </xdr:from>
        <xdr:to>
          <xdr:col>48</xdr:col>
          <xdr:colOff>161925</xdr:colOff>
          <xdr:row>8</xdr:row>
          <xdr:rowOff>171450</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9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123825</xdr:colOff>
          <xdr:row>9</xdr:row>
          <xdr:rowOff>28575</xdr:rowOff>
        </xdr:from>
        <xdr:to>
          <xdr:col>48</xdr:col>
          <xdr:colOff>161925</xdr:colOff>
          <xdr:row>9</xdr:row>
          <xdr:rowOff>171450</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9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123825</xdr:colOff>
          <xdr:row>10</xdr:row>
          <xdr:rowOff>28575</xdr:rowOff>
        </xdr:from>
        <xdr:to>
          <xdr:col>48</xdr:col>
          <xdr:colOff>161925</xdr:colOff>
          <xdr:row>10</xdr:row>
          <xdr:rowOff>171450</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9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123825</xdr:colOff>
          <xdr:row>11</xdr:row>
          <xdr:rowOff>28575</xdr:rowOff>
        </xdr:from>
        <xdr:to>
          <xdr:col>48</xdr:col>
          <xdr:colOff>161925</xdr:colOff>
          <xdr:row>11</xdr:row>
          <xdr:rowOff>171450</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9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9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xdr:row>
          <xdr:rowOff>95250</xdr:rowOff>
        </xdr:from>
        <xdr:to>
          <xdr:col>7</xdr:col>
          <xdr:colOff>466725</xdr:colOff>
          <xdr:row>9</xdr:row>
          <xdr:rowOff>247650</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9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10</xdr:row>
          <xdr:rowOff>95250</xdr:rowOff>
        </xdr:from>
        <xdr:to>
          <xdr:col>7</xdr:col>
          <xdr:colOff>438150</xdr:colOff>
          <xdr:row>10</xdr:row>
          <xdr:rowOff>238125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9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11</xdr:row>
          <xdr:rowOff>95250</xdr:rowOff>
        </xdr:from>
        <xdr:to>
          <xdr:col>7</xdr:col>
          <xdr:colOff>447675</xdr:colOff>
          <xdr:row>11</xdr:row>
          <xdr:rowOff>247650</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9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12</xdr:row>
          <xdr:rowOff>85725</xdr:rowOff>
        </xdr:from>
        <xdr:to>
          <xdr:col>7</xdr:col>
          <xdr:colOff>466725</xdr:colOff>
          <xdr:row>12</xdr:row>
          <xdr:rowOff>238125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9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485775</xdr:colOff>
          <xdr:row>44</xdr:row>
          <xdr:rowOff>180975</xdr:rowOff>
        </xdr:from>
        <xdr:to>
          <xdr:col>7</xdr:col>
          <xdr:colOff>695325</xdr:colOff>
          <xdr:row>44</xdr:row>
          <xdr:rowOff>352425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9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485775</xdr:colOff>
          <xdr:row>45</xdr:row>
          <xdr:rowOff>171450</xdr:rowOff>
        </xdr:from>
        <xdr:to>
          <xdr:col>7</xdr:col>
          <xdr:colOff>695325</xdr:colOff>
          <xdr:row>45</xdr:row>
          <xdr:rowOff>342900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9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476250</xdr:colOff>
          <xdr:row>46</xdr:row>
          <xdr:rowOff>161925</xdr:rowOff>
        </xdr:from>
        <xdr:to>
          <xdr:col>7</xdr:col>
          <xdr:colOff>685800</xdr:colOff>
          <xdr:row>46</xdr:row>
          <xdr:rowOff>333375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9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571500</xdr:colOff>
          <xdr:row>44</xdr:row>
          <xdr:rowOff>171450</xdr:rowOff>
        </xdr:from>
        <xdr:to>
          <xdr:col>10</xdr:col>
          <xdr:colOff>781050</xdr:colOff>
          <xdr:row>44</xdr:row>
          <xdr:rowOff>342900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9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561975</xdr:colOff>
          <xdr:row>45</xdr:row>
          <xdr:rowOff>180975</xdr:rowOff>
        </xdr:from>
        <xdr:to>
          <xdr:col>10</xdr:col>
          <xdr:colOff>771525</xdr:colOff>
          <xdr:row>45</xdr:row>
          <xdr:rowOff>352425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9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552450</xdr:colOff>
          <xdr:row>46</xdr:row>
          <xdr:rowOff>171450</xdr:rowOff>
        </xdr:from>
        <xdr:to>
          <xdr:col>10</xdr:col>
          <xdr:colOff>762000</xdr:colOff>
          <xdr:row>46</xdr:row>
          <xdr:rowOff>342900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9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419100</xdr:colOff>
          <xdr:row>49</xdr:row>
          <xdr:rowOff>114300</xdr:rowOff>
        </xdr:from>
        <xdr:to>
          <xdr:col>7</xdr:col>
          <xdr:colOff>628650</xdr:colOff>
          <xdr:row>49</xdr:row>
          <xdr:rowOff>285750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9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504825</xdr:colOff>
          <xdr:row>49</xdr:row>
          <xdr:rowOff>104775</xdr:rowOff>
        </xdr:from>
        <xdr:to>
          <xdr:col>10</xdr:col>
          <xdr:colOff>714375</xdr:colOff>
          <xdr:row>49</xdr:row>
          <xdr:rowOff>276225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9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9" Type="http://schemas.openxmlformats.org/officeDocument/2006/relationships/ctrlProp" Target="../ctrlProps/ctrlProp334.xml"/><Relationship Id="rId21" Type="http://schemas.openxmlformats.org/officeDocument/2006/relationships/ctrlProp" Target="../ctrlProps/ctrlProp316.xml"/><Relationship Id="rId34" Type="http://schemas.openxmlformats.org/officeDocument/2006/relationships/ctrlProp" Target="../ctrlProps/ctrlProp329.xml"/><Relationship Id="rId42" Type="http://schemas.openxmlformats.org/officeDocument/2006/relationships/ctrlProp" Target="../ctrlProps/ctrlProp337.xml"/><Relationship Id="rId7" Type="http://schemas.openxmlformats.org/officeDocument/2006/relationships/ctrlProp" Target="../ctrlProps/ctrlProp302.xml"/><Relationship Id="rId2" Type="http://schemas.openxmlformats.org/officeDocument/2006/relationships/drawing" Target="../drawings/drawing7.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41" Type="http://schemas.openxmlformats.org/officeDocument/2006/relationships/ctrlProp" Target="../ctrlProps/ctrlProp336.xml"/><Relationship Id="rId1" Type="http://schemas.openxmlformats.org/officeDocument/2006/relationships/printerSettings" Target="../printerSettings/printerSettings9.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37" Type="http://schemas.openxmlformats.org/officeDocument/2006/relationships/ctrlProp" Target="../ctrlProps/ctrlProp332.xml"/><Relationship Id="rId40" Type="http://schemas.openxmlformats.org/officeDocument/2006/relationships/ctrlProp" Target="../ctrlProps/ctrlProp335.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36" Type="http://schemas.openxmlformats.org/officeDocument/2006/relationships/ctrlProp" Target="../ctrlProps/ctrlProp331.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4" Type="http://schemas.openxmlformats.org/officeDocument/2006/relationships/ctrlProp" Target="../ctrlProps/ctrlProp339.xml"/><Relationship Id="rId4" Type="http://schemas.openxmlformats.org/officeDocument/2006/relationships/vmlDrawing" Target="../drawings/vmlDrawing12.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35" Type="http://schemas.openxmlformats.org/officeDocument/2006/relationships/ctrlProp" Target="../ctrlProps/ctrlProp330.xml"/><Relationship Id="rId43" Type="http://schemas.openxmlformats.org/officeDocument/2006/relationships/ctrlProp" Target="../ctrlProps/ctrlProp338.xml"/><Relationship Id="rId8" Type="http://schemas.openxmlformats.org/officeDocument/2006/relationships/ctrlProp" Target="../ctrlProps/ctrlProp303.xml"/><Relationship Id="rId3" Type="http://schemas.openxmlformats.org/officeDocument/2006/relationships/vmlDrawing" Target="../drawings/vmlDrawing11.v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38" Type="http://schemas.openxmlformats.org/officeDocument/2006/relationships/ctrlProp" Target="../ctrlProps/ctrlProp33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sheetData>
    <row r="2" spans="1:6">
      <c r="A2" s="1">
        <v>0.125</v>
      </c>
      <c r="C2" s="1">
        <v>0.25</v>
      </c>
      <c r="D2" s="1">
        <v>0.125</v>
      </c>
      <c r="F2" t="s">
        <v>0</v>
      </c>
    </row>
    <row r="3" spans="1:6">
      <c r="A3" s="1">
        <v>0.25</v>
      </c>
      <c r="C3" s="1">
        <v>0.5</v>
      </c>
      <c r="D3" s="1">
        <v>0.25</v>
      </c>
      <c r="F3" t="s">
        <v>1</v>
      </c>
    </row>
    <row r="4" spans="1:6">
      <c r="A4" s="1">
        <v>0.375</v>
      </c>
      <c r="C4" s="1">
        <v>0.75</v>
      </c>
      <c r="D4" s="1">
        <v>0.375</v>
      </c>
    </row>
    <row r="5" spans="1:6">
      <c r="A5" s="1">
        <v>0.5</v>
      </c>
      <c r="C5" s="1">
        <v>1</v>
      </c>
      <c r="D5" s="1">
        <v>0.5</v>
      </c>
    </row>
    <row r="6" spans="1:6">
      <c r="A6" s="1">
        <v>0.625</v>
      </c>
      <c r="C6" s="1">
        <v>1.25</v>
      </c>
      <c r="D6" s="1">
        <v>0.625</v>
      </c>
    </row>
    <row r="7" spans="1:6">
      <c r="A7" s="1">
        <v>0.75</v>
      </c>
      <c r="C7" s="1">
        <v>1.5</v>
      </c>
      <c r="D7" s="1">
        <v>0.75</v>
      </c>
    </row>
    <row r="8" spans="1:6">
      <c r="A8" s="1">
        <v>0.875</v>
      </c>
      <c r="C8" s="1">
        <v>1.75</v>
      </c>
      <c r="D8" s="1">
        <v>0.875</v>
      </c>
    </row>
    <row r="9" spans="1:6">
      <c r="A9" s="2">
        <v>1</v>
      </c>
      <c r="C9" s="1">
        <v>2</v>
      </c>
      <c r="D9" s="2">
        <v>1</v>
      </c>
    </row>
    <row r="10" spans="1:6">
      <c r="A10" s="1">
        <v>1.125</v>
      </c>
      <c r="C10" s="1"/>
      <c r="D10" s="1">
        <v>1.125</v>
      </c>
    </row>
    <row r="11" spans="1:6">
      <c r="A11" s="1">
        <v>1.25</v>
      </c>
      <c r="C11" s="1"/>
      <c r="D11" s="1">
        <v>1.25</v>
      </c>
    </row>
    <row r="12" spans="1:6">
      <c r="A12" s="1">
        <v>1.375</v>
      </c>
      <c r="C12" s="1"/>
      <c r="D12" s="1">
        <v>1.375</v>
      </c>
    </row>
    <row r="13" spans="1:6">
      <c r="A13" s="1">
        <v>1.5</v>
      </c>
      <c r="D13" s="1">
        <v>1.5</v>
      </c>
    </row>
    <row r="14" spans="1:6">
      <c r="A14" s="1">
        <v>1.625</v>
      </c>
      <c r="D14" s="1">
        <v>1.625</v>
      </c>
    </row>
    <row r="15" spans="1:6">
      <c r="A15" s="1">
        <v>1.75</v>
      </c>
      <c r="D15" s="1">
        <v>1.75</v>
      </c>
    </row>
    <row r="16" spans="1:6">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W105"/>
  <sheetViews>
    <sheetView showGridLines="0" zoomScaleNormal="100" workbookViewId="0">
      <pane ySplit="6" topLeftCell="A7" activePane="bottomLeft" state="frozen"/>
      <selection pane="bottomLeft" activeCell="T61" sqref="T61:X62"/>
      <selection activeCell="C6" sqref="C6:D6"/>
    </sheetView>
  </sheetViews>
  <sheetFormatPr defaultColWidth="9.140625" defaultRowHeight="1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2" width="5.85546875" hidden="1" customWidth="1"/>
    <col min="23" max="23" width="7.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c r="A1" s="735" t="s">
        <v>278</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7"/>
      <c r="AD1" s="100"/>
    </row>
    <row r="2" spans="1:49" ht="54" customHeight="1" thickBot="1">
      <c r="A2" s="568" t="s">
        <v>129</v>
      </c>
      <c r="B2" s="568"/>
      <c r="C2" s="568"/>
      <c r="D2" s="568"/>
      <c r="E2" s="568"/>
      <c r="F2" s="568"/>
      <c r="G2" s="568"/>
      <c r="H2" s="568"/>
      <c r="I2" s="568"/>
      <c r="J2" s="568"/>
      <c r="K2" s="568"/>
      <c r="L2" s="568"/>
      <c r="M2" s="568"/>
      <c r="N2" s="568"/>
      <c r="O2" s="738" t="s">
        <v>279</v>
      </c>
      <c r="P2" s="738"/>
      <c r="Q2" s="738"/>
      <c r="R2" s="738"/>
      <c r="S2" s="386"/>
      <c r="T2" s="166"/>
      <c r="U2" s="166"/>
      <c r="V2" s="166"/>
      <c r="W2" s="166"/>
      <c r="X2" s="166"/>
      <c r="Y2" s="739" t="s">
        <v>280</v>
      </c>
      <c r="Z2" s="739"/>
      <c r="AA2" s="738" t="s">
        <v>281</v>
      </c>
      <c r="AB2" s="738"/>
      <c r="AC2" s="738"/>
      <c r="AD2" s="740"/>
    </row>
    <row r="3" spans="1:49" ht="24.75" customHeight="1" thickBot="1">
      <c r="B3" s="741" t="s">
        <v>282</v>
      </c>
      <c r="C3" s="742"/>
      <c r="D3" s="742"/>
      <c r="E3" s="742"/>
      <c r="F3" s="742"/>
      <c r="G3" s="742"/>
      <c r="H3" s="742"/>
      <c r="I3" s="742"/>
      <c r="J3" s="742"/>
      <c r="K3" s="743"/>
      <c r="L3" s="101"/>
      <c r="M3" s="101"/>
      <c r="O3" s="741" t="s">
        <v>244</v>
      </c>
      <c r="P3" s="742"/>
      <c r="Q3" s="742"/>
      <c r="R3" s="742"/>
      <c r="S3" s="742"/>
      <c r="T3" s="743"/>
      <c r="U3" s="102"/>
      <c r="V3" s="102"/>
      <c r="W3" s="102"/>
      <c r="Y3" s="741" t="s">
        <v>283</v>
      </c>
      <c r="Z3" s="742"/>
      <c r="AA3" s="742"/>
      <c r="AB3" s="742"/>
      <c r="AC3" s="743"/>
    </row>
    <row r="4" spans="1:49" ht="49.5" customHeight="1" thickBot="1">
      <c r="B4" s="744" t="s">
        <v>284</v>
      </c>
      <c r="C4" s="744"/>
      <c r="D4" s="744"/>
      <c r="E4" s="744"/>
      <c r="F4" s="744"/>
      <c r="G4" s="744"/>
      <c r="H4" s="744"/>
      <c r="I4" s="744"/>
      <c r="J4" s="744"/>
      <c r="K4" s="744"/>
      <c r="L4" s="103"/>
      <c r="M4" s="103"/>
      <c r="O4" s="744" t="s">
        <v>285</v>
      </c>
      <c r="P4" s="744"/>
      <c r="Q4" s="744"/>
      <c r="R4" s="744"/>
      <c r="S4" s="744"/>
      <c r="T4" s="744"/>
      <c r="U4" s="104"/>
      <c r="V4" s="104"/>
      <c r="W4" s="104"/>
      <c r="Y4" s="744" t="s">
        <v>286</v>
      </c>
      <c r="Z4" s="744"/>
      <c r="AA4" s="744"/>
      <c r="AB4" s="744"/>
      <c r="AC4" s="744"/>
    </row>
    <row r="5" spans="1:49" ht="12.75" customHeight="1" thickBot="1">
      <c r="B5" s="745"/>
      <c r="C5" s="745"/>
      <c r="D5" s="745"/>
      <c r="E5" s="745"/>
      <c r="F5" s="745"/>
      <c r="G5" s="745"/>
      <c r="H5" s="745"/>
      <c r="I5" s="745"/>
      <c r="J5" s="745"/>
      <c r="K5" s="745"/>
      <c r="L5" s="103"/>
      <c r="M5" s="103"/>
      <c r="O5" s="105" t="s">
        <v>287</v>
      </c>
      <c r="P5" s="106" t="s">
        <v>288</v>
      </c>
      <c r="Q5" s="106" t="s">
        <v>289</v>
      </c>
      <c r="R5" s="106" t="s">
        <v>290</v>
      </c>
      <c r="S5" s="243" t="s">
        <v>291</v>
      </c>
      <c r="T5" s="107" t="s">
        <v>292</v>
      </c>
      <c r="U5" s="104"/>
      <c r="V5" s="104"/>
      <c r="W5" s="104"/>
      <c r="Y5" s="108" t="s">
        <v>293</v>
      </c>
      <c r="Z5" s="109" t="s">
        <v>294</v>
      </c>
      <c r="AA5" s="109" t="s">
        <v>295</v>
      </c>
      <c r="AB5" s="331" t="s">
        <v>296</v>
      </c>
      <c r="AC5" s="110" t="s">
        <v>297</v>
      </c>
    </row>
    <row r="6" spans="1:49" ht="59.25" customHeight="1" thickBot="1">
      <c r="B6" s="746"/>
      <c r="C6" s="746"/>
      <c r="D6" s="746"/>
      <c r="E6" s="746"/>
      <c r="F6" s="746"/>
      <c r="G6" s="746"/>
      <c r="H6" s="746"/>
      <c r="I6" s="746"/>
      <c r="J6" s="746"/>
      <c r="K6" s="746"/>
      <c r="L6" s="103" t="s">
        <v>298</v>
      </c>
      <c r="M6" s="103" t="s">
        <v>299</v>
      </c>
      <c r="O6" s="111" t="s">
        <v>300</v>
      </c>
      <c r="P6" s="112" t="s">
        <v>301</v>
      </c>
      <c r="Q6" s="113" t="s">
        <v>302</v>
      </c>
      <c r="R6" s="113" t="s">
        <v>303</v>
      </c>
      <c r="S6" s="244" t="s">
        <v>304</v>
      </c>
      <c r="T6" s="114" t="s">
        <v>305</v>
      </c>
      <c r="U6" s="115" t="s">
        <v>306</v>
      </c>
      <c r="V6" s="115" t="s">
        <v>307</v>
      </c>
      <c r="W6" s="115" t="s">
        <v>308</v>
      </c>
      <c r="Y6" s="111" t="s">
        <v>309</v>
      </c>
      <c r="Z6" s="113" t="s">
        <v>302</v>
      </c>
      <c r="AA6" s="113" t="s">
        <v>303</v>
      </c>
      <c r="AB6" s="244" t="s">
        <v>304</v>
      </c>
      <c r="AC6" s="114" t="s">
        <v>310</v>
      </c>
      <c r="AD6" s="115" t="s">
        <v>306</v>
      </c>
      <c r="AE6" s="115" t="s">
        <v>307</v>
      </c>
      <c r="AF6" s="115" t="s">
        <v>308</v>
      </c>
      <c r="AG6" s="328"/>
      <c r="AH6" s="697" t="s">
        <v>311</v>
      </c>
      <c r="AI6" s="698"/>
      <c r="AJ6" s="698"/>
      <c r="AK6" s="698"/>
      <c r="AL6" s="698"/>
      <c r="AM6" s="698"/>
      <c r="AN6" s="698"/>
      <c r="AO6" s="699"/>
      <c r="AQ6" s="706" t="s">
        <v>91</v>
      </c>
      <c r="AR6" s="707"/>
      <c r="AS6" s="707"/>
      <c r="AT6" s="707"/>
      <c r="AU6" s="707"/>
      <c r="AV6" s="707"/>
      <c r="AW6" s="708"/>
    </row>
    <row r="7" spans="1:49" ht="27.75" customHeight="1" thickBot="1">
      <c r="B7" s="712" t="s">
        <v>312</v>
      </c>
      <c r="C7" s="713"/>
      <c r="D7" s="713"/>
      <c r="E7" s="713"/>
      <c r="F7" s="713"/>
      <c r="G7" s="713"/>
      <c r="H7" s="713"/>
      <c r="I7" s="713"/>
      <c r="J7" s="713"/>
      <c r="K7" s="714"/>
      <c r="L7" s="103">
        <f>H8*J14</f>
        <v>0</v>
      </c>
      <c r="M7" s="103">
        <f>E14*H8</f>
        <v>0</v>
      </c>
      <c r="O7" s="116" t="s">
        <v>313</v>
      </c>
      <c r="P7" s="116" t="s">
        <v>314</v>
      </c>
      <c r="Q7" s="117">
        <v>250</v>
      </c>
      <c r="R7" s="117">
        <v>4</v>
      </c>
      <c r="S7" s="117">
        <v>150</v>
      </c>
      <c r="T7" s="117">
        <v>100</v>
      </c>
      <c r="Y7" s="117" t="s">
        <v>315</v>
      </c>
      <c r="Z7" s="117">
        <v>50</v>
      </c>
      <c r="AA7" s="117">
        <v>1</v>
      </c>
      <c r="AB7" s="117"/>
      <c r="AC7" s="117">
        <v>100</v>
      </c>
      <c r="AH7" s="537" t="s">
        <v>316</v>
      </c>
      <c r="AI7" s="715"/>
      <c r="AJ7" s="715"/>
      <c r="AK7" s="715"/>
      <c r="AL7" s="715"/>
      <c r="AM7" s="715"/>
      <c r="AN7" s="715"/>
      <c r="AO7" s="716"/>
      <c r="AQ7" s="709"/>
      <c r="AR7" s="710"/>
      <c r="AS7" s="710"/>
      <c r="AT7" s="710"/>
      <c r="AU7" s="710"/>
      <c r="AV7" s="710"/>
      <c r="AW7" s="711"/>
    </row>
    <row r="8" spans="1:49" ht="47.25" customHeight="1">
      <c r="B8" s="676" t="s">
        <v>317</v>
      </c>
      <c r="C8" s="677"/>
      <c r="D8" s="677"/>
      <c r="E8" s="677"/>
      <c r="F8" s="677"/>
      <c r="G8" s="678"/>
      <c r="H8" s="357"/>
      <c r="I8" s="390"/>
      <c r="J8" s="390"/>
      <c r="K8" s="380"/>
      <c r="L8" s="103" t="s">
        <v>318</v>
      </c>
      <c r="M8" s="325">
        <f>H8*F14</f>
        <v>0</v>
      </c>
      <c r="O8" s="119" t="str">
        <f>IF('All Meals'!C13="","",'All Meals'!C13)</f>
        <v/>
      </c>
      <c r="P8" s="120"/>
      <c r="Q8" s="121"/>
      <c r="R8" s="121"/>
      <c r="S8" s="121"/>
      <c r="T8" s="121"/>
      <c r="U8" s="122">
        <f t="shared" ref="U8:U38" si="0">Q8*T8</f>
        <v>0</v>
      </c>
      <c r="V8" s="122">
        <f t="shared" ref="V8:V38" si="1">R8*T8</f>
        <v>0</v>
      </c>
      <c r="W8" s="122">
        <f>S8*T8</f>
        <v>0</v>
      </c>
      <c r="X8" s="122"/>
      <c r="Y8" s="123"/>
      <c r="Z8" s="123"/>
      <c r="AA8" s="123"/>
      <c r="AB8" s="123"/>
      <c r="AC8" s="123"/>
      <c r="AD8">
        <f t="shared" ref="AD8:AD37" si="2">Z8*AC8</f>
        <v>0</v>
      </c>
      <c r="AE8">
        <f t="shared" ref="AE8:AE37" si="3">AA8*AC8</f>
        <v>0</v>
      </c>
      <c r="AF8">
        <f>AB8*AC8</f>
        <v>0</v>
      </c>
      <c r="AH8" s="658" t="s">
        <v>319</v>
      </c>
      <c r="AI8" s="659"/>
      <c r="AJ8" s="659"/>
      <c r="AK8" s="659"/>
      <c r="AL8" s="34">
        <v>1</v>
      </c>
      <c r="AM8" s="34">
        <f>INDEX(cups1,AL8)</f>
        <v>0</v>
      </c>
      <c r="AN8" s="660"/>
      <c r="AO8" s="661"/>
      <c r="AQ8" s="500" t="s">
        <v>153</v>
      </c>
      <c r="AR8" s="501"/>
      <c r="AS8" s="501"/>
      <c r="AT8" s="34">
        <v>1</v>
      </c>
      <c r="AU8" s="34">
        <f>INDEX(cups1,AT8)</f>
        <v>0</v>
      </c>
      <c r="AV8" s="662"/>
      <c r="AW8" s="663"/>
    </row>
    <row r="9" spans="1:49" ht="47.25" customHeight="1">
      <c r="B9" s="664" t="s">
        <v>320</v>
      </c>
      <c r="C9" s="665"/>
      <c r="D9" s="665"/>
      <c r="E9" s="665"/>
      <c r="F9" s="665"/>
      <c r="G9" s="666"/>
      <c r="H9" s="667" t="s">
        <v>321</v>
      </c>
      <c r="I9" s="668"/>
      <c r="J9" s="668"/>
      <c r="K9" s="669"/>
      <c r="L9" s="103" t="s">
        <v>322</v>
      </c>
      <c r="M9" s="324">
        <f>M8/3</f>
        <v>0</v>
      </c>
      <c r="O9" s="119" t="str">
        <f>IF('All Meals'!C14="","",'All Meals'!C14)</f>
        <v/>
      </c>
      <c r="P9" s="120"/>
      <c r="Q9" s="121"/>
      <c r="R9" s="121"/>
      <c r="S9" s="121"/>
      <c r="T9" s="121"/>
      <c r="U9" s="122">
        <f t="shared" si="0"/>
        <v>0</v>
      </c>
      <c r="V9" s="122">
        <f t="shared" si="1"/>
        <v>0</v>
      </c>
      <c r="W9" s="122">
        <f t="shared" ref="W9:W57" si="4">S9*T9</f>
        <v>0</v>
      </c>
      <c r="X9" s="122"/>
      <c r="Y9" s="121"/>
      <c r="Z9" s="121"/>
      <c r="AA9" s="121"/>
      <c r="AB9" s="121"/>
      <c r="AC9" s="121"/>
      <c r="AD9">
        <f t="shared" si="2"/>
        <v>0</v>
      </c>
      <c r="AE9">
        <f t="shared" si="3"/>
        <v>0</v>
      </c>
      <c r="AF9">
        <f t="shared" ref="AF9:AF57" si="5">AB9*AC9</f>
        <v>0</v>
      </c>
      <c r="AH9" s="658" t="s">
        <v>323</v>
      </c>
      <c r="AI9" s="659"/>
      <c r="AJ9" s="659"/>
      <c r="AK9" s="659"/>
      <c r="AL9" s="34">
        <v>1</v>
      </c>
      <c r="AM9" s="34">
        <f>INDEX(cups1,AL9)</f>
        <v>0</v>
      </c>
      <c r="AN9" s="660"/>
      <c r="AO9" s="661"/>
      <c r="AQ9" s="500"/>
      <c r="AR9" s="501"/>
      <c r="AS9" s="501"/>
      <c r="AT9" s="34">
        <v>1</v>
      </c>
      <c r="AU9" s="34">
        <f>INDEX(cups1,AT9)</f>
        <v>0</v>
      </c>
      <c r="AV9" s="670"/>
      <c r="AW9" s="671"/>
    </row>
    <row r="10" spans="1:49" ht="47.25" customHeight="1">
      <c r="B10" s="124"/>
      <c r="C10" s="125">
        <v>4</v>
      </c>
      <c r="D10" s="126">
        <v>133.38</v>
      </c>
      <c r="E10" s="126">
        <v>0.42</v>
      </c>
      <c r="F10" s="126">
        <v>7.4</v>
      </c>
      <c r="G10" s="127" t="s">
        <v>324</v>
      </c>
      <c r="H10" s="128"/>
      <c r="I10" s="129">
        <v>4</v>
      </c>
      <c r="J10" s="130">
        <v>5.51</v>
      </c>
      <c r="K10" s="131" t="s">
        <v>324</v>
      </c>
      <c r="L10" s="103" t="s">
        <v>325</v>
      </c>
      <c r="M10" s="103" t="s">
        <v>326</v>
      </c>
      <c r="O10" s="119" t="str">
        <f>IF('All Meals'!C15="","",'All Meals'!C15)</f>
        <v/>
      </c>
      <c r="P10" s="120"/>
      <c r="Q10" s="132"/>
      <c r="R10" s="132"/>
      <c r="S10" s="132"/>
      <c r="T10" s="132"/>
      <c r="U10" s="122">
        <f t="shared" si="0"/>
        <v>0</v>
      </c>
      <c r="V10" s="122">
        <f t="shared" si="1"/>
        <v>0</v>
      </c>
      <c r="W10" s="122">
        <f t="shared" si="4"/>
        <v>0</v>
      </c>
      <c r="X10" s="122"/>
      <c r="Y10" s="121"/>
      <c r="Z10" s="132"/>
      <c r="AA10" s="132"/>
      <c r="AB10" s="132"/>
      <c r="AC10" s="132"/>
      <c r="AD10">
        <f t="shared" si="2"/>
        <v>0</v>
      </c>
      <c r="AE10">
        <f t="shared" si="3"/>
        <v>0</v>
      </c>
      <c r="AF10">
        <f t="shared" si="5"/>
        <v>0</v>
      </c>
      <c r="AH10" s="658" t="s">
        <v>327</v>
      </c>
      <c r="AI10" s="659"/>
      <c r="AJ10" s="659"/>
      <c r="AK10" s="659"/>
      <c r="AL10" s="133"/>
      <c r="AM10" s="133"/>
      <c r="AN10" s="693"/>
      <c r="AO10" s="694"/>
      <c r="AQ10" s="500"/>
      <c r="AR10" s="501"/>
      <c r="AS10" s="501"/>
      <c r="AT10" s="34">
        <v>1</v>
      </c>
      <c r="AU10" s="34">
        <f>INDEX(cups1,AT10)</f>
        <v>0</v>
      </c>
      <c r="AV10" s="670"/>
      <c r="AW10" s="671"/>
    </row>
    <row r="11" spans="1:49" ht="47.25" customHeight="1">
      <c r="B11" s="124"/>
      <c r="C11" s="125"/>
      <c r="D11" s="126">
        <v>157.74</v>
      </c>
      <c r="E11" s="126">
        <v>1.33</v>
      </c>
      <c r="F11" s="126">
        <v>17.399999999999999</v>
      </c>
      <c r="G11" s="134" t="s">
        <v>328</v>
      </c>
      <c r="H11" s="135"/>
      <c r="I11" s="135"/>
      <c r="J11" s="130">
        <v>18.38</v>
      </c>
      <c r="K11" s="136" t="s">
        <v>328</v>
      </c>
      <c r="L11" s="103">
        <f>L7</f>
        <v>0</v>
      </c>
      <c r="M11" s="103">
        <f>M7</f>
        <v>0</v>
      </c>
      <c r="O11" s="119" t="str">
        <f>IF('All Meals'!C16="","",'All Meals'!C16)</f>
        <v/>
      </c>
      <c r="P11" s="120"/>
      <c r="Q11" s="132"/>
      <c r="R11" s="132"/>
      <c r="S11" s="132"/>
      <c r="T11" s="132"/>
      <c r="U11" s="122">
        <f t="shared" si="0"/>
        <v>0</v>
      </c>
      <c r="V11" s="122">
        <f t="shared" si="1"/>
        <v>0</v>
      </c>
      <c r="W11" s="122">
        <f t="shared" si="4"/>
        <v>0</v>
      </c>
      <c r="X11" s="122"/>
      <c r="Y11" s="121"/>
      <c r="Z11" s="132"/>
      <c r="AA11" s="132"/>
      <c r="AB11" s="132"/>
      <c r="AC11" s="132"/>
      <c r="AD11">
        <f t="shared" si="2"/>
        <v>0</v>
      </c>
      <c r="AE11">
        <f t="shared" si="3"/>
        <v>0</v>
      </c>
      <c r="AF11">
        <f t="shared" si="5"/>
        <v>0</v>
      </c>
      <c r="AH11" s="658"/>
      <c r="AI11" s="659"/>
      <c r="AJ11" s="659"/>
      <c r="AK11" s="659"/>
      <c r="AL11" s="133"/>
      <c r="AM11" s="133"/>
      <c r="AN11" s="693"/>
      <c r="AO11" s="694"/>
      <c r="AQ11" s="500"/>
      <c r="AR11" s="501"/>
      <c r="AS11" s="501"/>
      <c r="AT11" s="34">
        <v>1</v>
      </c>
      <c r="AU11" s="34">
        <f>INDEX(cups1,AT11)</f>
        <v>0</v>
      </c>
      <c r="AV11" s="670"/>
      <c r="AW11" s="671"/>
    </row>
    <row r="12" spans="1:49" ht="47.25" customHeight="1">
      <c r="B12" s="124"/>
      <c r="C12" s="125"/>
      <c r="D12" s="126">
        <v>182.1</v>
      </c>
      <c r="E12" s="126">
        <v>2.2400000000000002</v>
      </c>
      <c r="F12" s="126">
        <v>27.4</v>
      </c>
      <c r="G12" s="134" t="s">
        <v>329</v>
      </c>
      <c r="H12" s="135"/>
      <c r="I12" s="135"/>
      <c r="J12" s="130">
        <v>31.24</v>
      </c>
      <c r="K12" s="136" t="s">
        <v>329</v>
      </c>
      <c r="L12" s="103" t="s">
        <v>330</v>
      </c>
      <c r="M12" s="103" t="s">
        <v>330</v>
      </c>
      <c r="O12" s="119" t="str">
        <f>IF('All Meals'!C17="","",'All Meals'!C17)</f>
        <v/>
      </c>
      <c r="P12" s="120"/>
      <c r="Q12" s="132"/>
      <c r="R12" s="132"/>
      <c r="S12" s="132"/>
      <c r="T12" s="132"/>
      <c r="U12" s="122">
        <f t="shared" si="0"/>
        <v>0</v>
      </c>
      <c r="V12" s="122">
        <f t="shared" si="1"/>
        <v>0</v>
      </c>
      <c r="W12" s="122">
        <f t="shared" si="4"/>
        <v>0</v>
      </c>
      <c r="X12" s="122"/>
      <c r="Y12" s="121"/>
      <c r="Z12" s="132"/>
      <c r="AA12" s="132"/>
      <c r="AB12" s="132"/>
      <c r="AC12" s="132"/>
      <c r="AD12">
        <f t="shared" si="2"/>
        <v>0</v>
      </c>
      <c r="AE12">
        <f t="shared" si="3"/>
        <v>0</v>
      </c>
      <c r="AF12">
        <f t="shared" si="5"/>
        <v>0</v>
      </c>
      <c r="AH12" s="658" t="s">
        <v>331</v>
      </c>
      <c r="AI12" s="659"/>
      <c r="AJ12" s="659"/>
      <c r="AK12" s="659"/>
      <c r="AL12" s="137"/>
      <c r="AM12" s="137"/>
      <c r="AN12" s="672">
        <f>ROUND(IF(ISERROR((AN10*AM8)/AM9),0,(AN10*AM8)/AM9),2)</f>
        <v>0</v>
      </c>
      <c r="AO12" s="673"/>
      <c r="AQ12" s="500"/>
      <c r="AR12" s="501"/>
      <c r="AS12" s="501"/>
      <c r="AT12" s="34">
        <v>1</v>
      </c>
      <c r="AU12" s="34">
        <f>INDEX(cups1,AT12)</f>
        <v>0</v>
      </c>
      <c r="AV12" s="674"/>
      <c r="AW12" s="675"/>
    </row>
    <row r="13" spans="1:49" ht="47.25" customHeight="1" thickBot="1">
      <c r="B13" s="138"/>
      <c r="C13" s="139"/>
      <c r="D13" s="140">
        <v>0</v>
      </c>
      <c r="E13" s="140">
        <v>0</v>
      </c>
      <c r="F13" s="140">
        <v>0</v>
      </c>
      <c r="G13" s="141" t="s">
        <v>332</v>
      </c>
      <c r="H13" s="142"/>
      <c r="I13" s="142"/>
      <c r="J13" s="142">
        <v>0</v>
      </c>
      <c r="K13" s="143" t="s">
        <v>332</v>
      </c>
      <c r="L13" s="103">
        <f>L11/3</f>
        <v>0</v>
      </c>
      <c r="M13" s="103">
        <f>M11/3</f>
        <v>0</v>
      </c>
      <c r="O13" s="119" t="str">
        <f>IF('All Meals'!C18="","",'All Meals'!C18)</f>
        <v/>
      </c>
      <c r="P13" s="120"/>
      <c r="Q13" s="144"/>
      <c r="R13" s="144"/>
      <c r="S13" s="144"/>
      <c r="T13" s="132"/>
      <c r="U13" s="122">
        <f t="shared" si="0"/>
        <v>0</v>
      </c>
      <c r="V13" s="122">
        <f t="shared" si="1"/>
        <v>0</v>
      </c>
      <c r="W13" s="122">
        <f t="shared" si="4"/>
        <v>0</v>
      </c>
      <c r="X13" s="122"/>
      <c r="Y13" s="121"/>
      <c r="Z13" s="132"/>
      <c r="AA13" s="132"/>
      <c r="AB13" s="132"/>
      <c r="AC13" s="132"/>
      <c r="AD13">
        <f t="shared" si="2"/>
        <v>0</v>
      </c>
      <c r="AE13">
        <f t="shared" si="3"/>
        <v>0</v>
      </c>
      <c r="AF13">
        <f t="shared" si="5"/>
        <v>0</v>
      </c>
      <c r="AH13" s="658"/>
      <c r="AI13" s="659"/>
      <c r="AJ13" s="659"/>
      <c r="AK13" s="659"/>
      <c r="AL13" s="34"/>
      <c r="AM13" s="34"/>
      <c r="AN13" s="672"/>
      <c r="AO13" s="673"/>
      <c r="AQ13" s="502"/>
      <c r="AR13" s="503"/>
      <c r="AS13" s="503"/>
      <c r="AT13" s="35"/>
      <c r="AU13" s="35"/>
      <c r="AV13" s="703">
        <f>SUM(AU8:AU12)</f>
        <v>0</v>
      </c>
      <c r="AW13" s="704"/>
    </row>
    <row r="14" spans="1:49" ht="47.25" customHeight="1" thickBot="1">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3"/>
      <c r="M14" s="103"/>
      <c r="O14" s="119" t="str">
        <f>IF('All Meals'!C19="","",'All Meals'!C19)</f>
        <v/>
      </c>
      <c r="P14" s="120"/>
      <c r="Q14" s="144"/>
      <c r="R14" s="144"/>
      <c r="S14" s="144"/>
      <c r="T14" s="132"/>
      <c r="U14" s="122">
        <f t="shared" si="0"/>
        <v>0</v>
      </c>
      <c r="V14" s="122">
        <f t="shared" si="1"/>
        <v>0</v>
      </c>
      <c r="W14" s="122">
        <f t="shared" si="4"/>
        <v>0</v>
      </c>
      <c r="X14" s="122"/>
      <c r="Y14" s="121"/>
      <c r="Z14" s="132"/>
      <c r="AA14" s="132"/>
      <c r="AB14" s="132"/>
      <c r="AC14" s="132"/>
      <c r="AD14">
        <f t="shared" si="2"/>
        <v>0</v>
      </c>
      <c r="AE14">
        <f t="shared" si="3"/>
        <v>0</v>
      </c>
      <c r="AF14">
        <f t="shared" si="5"/>
        <v>0</v>
      </c>
      <c r="AH14" s="537" t="s">
        <v>333</v>
      </c>
      <c r="AI14" s="715"/>
      <c r="AJ14" s="715"/>
      <c r="AK14" s="715"/>
      <c r="AL14" s="715"/>
      <c r="AM14" s="715"/>
      <c r="AN14" s="715"/>
      <c r="AO14" s="716"/>
      <c r="AQ14" s="717" t="s">
        <v>122</v>
      </c>
      <c r="AR14" s="718"/>
      <c r="AS14" s="718"/>
      <c r="AT14" s="718"/>
      <c r="AU14" s="718"/>
      <c r="AV14" s="718"/>
      <c r="AW14" s="719"/>
    </row>
    <row r="15" spans="1:49" ht="47.25" customHeight="1" thickBot="1">
      <c r="B15" s="723" t="s">
        <v>146</v>
      </c>
      <c r="C15" s="724"/>
      <c r="D15" s="724"/>
      <c r="E15" s="724"/>
      <c r="F15" s="724"/>
      <c r="G15" s="724"/>
      <c r="H15" s="724"/>
      <c r="I15" s="724"/>
      <c r="J15" s="724"/>
      <c r="K15" s="725"/>
      <c r="L15" s="103" t="s">
        <v>298</v>
      </c>
      <c r="M15" s="103" t="s">
        <v>299</v>
      </c>
      <c r="O15" s="119" t="str">
        <f>IF('All Meals'!C20="","",'All Meals'!C20)</f>
        <v/>
      </c>
      <c r="P15" s="120"/>
      <c r="Q15" s="144"/>
      <c r="R15" s="144"/>
      <c r="S15" s="144"/>
      <c r="T15" s="132"/>
      <c r="U15" s="122">
        <f t="shared" si="0"/>
        <v>0</v>
      </c>
      <c r="V15" s="122">
        <f t="shared" si="1"/>
        <v>0</v>
      </c>
      <c r="W15" s="122">
        <f t="shared" si="4"/>
        <v>0</v>
      </c>
      <c r="X15" s="122"/>
      <c r="Y15" s="121"/>
      <c r="Z15" s="132"/>
      <c r="AA15" s="132"/>
      <c r="AB15" s="132"/>
      <c r="AC15" s="132"/>
      <c r="AD15">
        <f t="shared" si="2"/>
        <v>0</v>
      </c>
      <c r="AE15">
        <f t="shared" si="3"/>
        <v>0</v>
      </c>
      <c r="AF15">
        <f t="shared" si="5"/>
        <v>0</v>
      </c>
      <c r="AH15" s="658" t="s">
        <v>334</v>
      </c>
      <c r="AI15" s="659"/>
      <c r="AJ15" s="659"/>
      <c r="AK15" s="659"/>
      <c r="AL15" s="145"/>
      <c r="AM15" s="145"/>
      <c r="AN15" s="691"/>
      <c r="AO15" s="692"/>
      <c r="AQ15" s="720"/>
      <c r="AR15" s="721"/>
      <c r="AS15" s="721"/>
      <c r="AT15" s="721"/>
      <c r="AU15" s="721"/>
      <c r="AV15" s="721"/>
      <c r="AW15" s="722"/>
    </row>
    <row r="16" spans="1:49" ht="47.25" customHeight="1">
      <c r="B16" s="146" t="s">
        <v>335</v>
      </c>
      <c r="C16" s="147"/>
      <c r="D16" s="148"/>
      <c r="E16" s="148"/>
      <c r="F16" s="148"/>
      <c r="G16" s="149">
        <f>IF(ISERROR(AVERAGE('All Meals'!S13:S62)),0, (AVERAGE('All Meals'!S13:S62)))</f>
        <v>0</v>
      </c>
      <c r="H16" s="150" t="s">
        <v>336</v>
      </c>
      <c r="I16" s="151"/>
      <c r="J16" s="151"/>
      <c r="K16" s="118">
        <f>'Weekly Report'!F14</f>
        <v>0</v>
      </c>
      <c r="L16" s="103">
        <f>D22*$G$16</f>
        <v>0</v>
      </c>
      <c r="M16" s="103">
        <f>E22*$G$16</f>
        <v>0</v>
      </c>
      <c r="O16" s="119" t="str">
        <f>IF('All Meals'!C21="","",'All Meals'!C21)</f>
        <v/>
      </c>
      <c r="P16" s="120"/>
      <c r="Q16" s="144"/>
      <c r="R16" s="144"/>
      <c r="S16" s="144"/>
      <c r="T16" s="132"/>
      <c r="U16" s="122">
        <f t="shared" si="0"/>
        <v>0</v>
      </c>
      <c r="V16" s="122">
        <f t="shared" si="1"/>
        <v>0</v>
      </c>
      <c r="W16" s="122">
        <f t="shared" si="4"/>
        <v>0</v>
      </c>
      <c r="X16" s="122"/>
      <c r="Y16" s="152"/>
      <c r="Z16" s="144"/>
      <c r="AA16" s="144"/>
      <c r="AB16" s="144"/>
      <c r="AC16" s="144"/>
      <c r="AD16">
        <f t="shared" si="2"/>
        <v>0</v>
      </c>
      <c r="AE16">
        <f t="shared" si="3"/>
        <v>0</v>
      </c>
      <c r="AF16">
        <f t="shared" si="5"/>
        <v>0</v>
      </c>
      <c r="AH16" s="658" t="s">
        <v>337</v>
      </c>
      <c r="AI16" s="659"/>
      <c r="AJ16" s="659"/>
      <c r="AK16" s="659"/>
      <c r="AL16" s="145"/>
      <c r="AM16" s="145"/>
      <c r="AN16" s="691"/>
      <c r="AO16" s="692"/>
      <c r="AQ16" s="747" t="s">
        <v>123</v>
      </c>
      <c r="AR16" s="748"/>
      <c r="AS16" s="749"/>
      <c r="AV16" s="494"/>
      <c r="AW16" s="495"/>
    </row>
    <row r="17" spans="2:49" ht="47.25" customHeight="1">
      <c r="B17" s="750" t="s">
        <v>338</v>
      </c>
      <c r="C17" s="751"/>
      <c r="D17" s="751"/>
      <c r="E17" s="751"/>
      <c r="F17" s="751"/>
      <c r="G17" s="751"/>
      <c r="H17" s="751"/>
      <c r="I17" s="751"/>
      <c r="J17" s="751"/>
      <c r="K17" s="752"/>
      <c r="L17" s="103" t="s">
        <v>318</v>
      </c>
      <c r="M17" s="324">
        <f>G16*F22</f>
        <v>0</v>
      </c>
      <c r="O17" s="119" t="str">
        <f>IF('All Meals'!C22="","",'All Meals'!C22)</f>
        <v/>
      </c>
      <c r="P17" s="120"/>
      <c r="Q17" s="144"/>
      <c r="R17" s="144"/>
      <c r="S17" s="144"/>
      <c r="T17" s="132"/>
      <c r="U17" s="122">
        <f t="shared" si="0"/>
        <v>0</v>
      </c>
      <c r="V17" s="122">
        <f t="shared" si="1"/>
        <v>0</v>
      </c>
      <c r="W17" s="122">
        <f t="shared" si="4"/>
        <v>0</v>
      </c>
      <c r="X17" s="122"/>
      <c r="Y17" s="152"/>
      <c r="Z17" s="144"/>
      <c r="AA17" s="144"/>
      <c r="AB17" s="144"/>
      <c r="AC17" s="144"/>
      <c r="AD17">
        <f t="shared" si="2"/>
        <v>0</v>
      </c>
      <c r="AE17">
        <f t="shared" si="3"/>
        <v>0</v>
      </c>
      <c r="AF17">
        <f t="shared" si="5"/>
        <v>0</v>
      </c>
      <c r="AH17" s="753" t="s">
        <v>339</v>
      </c>
      <c r="AI17" s="754"/>
      <c r="AJ17" s="754"/>
      <c r="AK17" s="754"/>
      <c r="AL17" s="36"/>
      <c r="AM17" s="36"/>
      <c r="AN17" s="755"/>
      <c r="AO17" s="756"/>
      <c r="AQ17" s="426"/>
      <c r="AR17" s="492"/>
      <c r="AS17" s="493"/>
      <c r="AV17" s="496"/>
      <c r="AW17" s="497"/>
    </row>
    <row r="18" spans="2:49" ht="47.25" customHeight="1" thickBot="1">
      <c r="B18" s="153"/>
      <c r="C18" s="154">
        <v>4</v>
      </c>
      <c r="D18" s="155">
        <v>114.65</v>
      </c>
      <c r="E18" s="155">
        <v>0.16850000000000001</v>
      </c>
      <c r="F18" s="155">
        <v>136</v>
      </c>
      <c r="G18" s="683" t="s">
        <v>340</v>
      </c>
      <c r="H18" s="683"/>
      <c r="I18" s="683"/>
      <c r="J18" s="683"/>
      <c r="K18" s="684"/>
      <c r="L18" s="103"/>
      <c r="M18" s="103"/>
      <c r="O18" s="119" t="str">
        <f>IF('All Meals'!C23="","",'All Meals'!C23)</f>
        <v/>
      </c>
      <c r="P18" s="120"/>
      <c r="Q18" s="144"/>
      <c r="R18" s="144"/>
      <c r="S18" s="144"/>
      <c r="T18" s="132"/>
      <c r="U18" s="122">
        <f t="shared" si="0"/>
        <v>0</v>
      </c>
      <c r="V18" s="122">
        <f t="shared" si="1"/>
        <v>0</v>
      </c>
      <c r="W18" s="122">
        <f t="shared" si="4"/>
        <v>0</v>
      </c>
      <c r="X18" s="122"/>
      <c r="Y18" s="152"/>
      <c r="Z18" s="144"/>
      <c r="AA18" s="144"/>
      <c r="AB18" s="144"/>
      <c r="AC18" s="144"/>
      <c r="AD18">
        <f t="shared" si="2"/>
        <v>0</v>
      </c>
      <c r="AE18">
        <f t="shared" si="3"/>
        <v>0</v>
      </c>
      <c r="AF18">
        <f t="shared" si="5"/>
        <v>0</v>
      </c>
      <c r="AH18" s="658"/>
      <c r="AI18" s="659"/>
      <c r="AJ18" s="659"/>
      <c r="AK18" s="659"/>
      <c r="AL18" s="37"/>
      <c r="AM18" s="37"/>
      <c r="AN18" s="757"/>
      <c r="AO18" s="758"/>
      <c r="AQ18" s="412" t="s">
        <v>124</v>
      </c>
      <c r="AR18" s="478"/>
      <c r="AS18" s="479"/>
      <c r="AT18" s="36"/>
      <c r="AU18" s="36"/>
      <c r="AV18" s="679">
        <f>FLOOR(AV16,0.125)</f>
        <v>0</v>
      </c>
      <c r="AW18" s="680"/>
    </row>
    <row r="19" spans="2:49" ht="47.25" customHeight="1" thickBot="1">
      <c r="B19" s="153"/>
      <c r="C19" s="154"/>
      <c r="D19" s="155">
        <v>92.5</v>
      </c>
      <c r="E19" s="155">
        <v>0.84099999999999997</v>
      </c>
      <c r="F19" s="155">
        <v>105</v>
      </c>
      <c r="G19" s="683" t="s">
        <v>341</v>
      </c>
      <c r="H19" s="683"/>
      <c r="I19" s="683"/>
      <c r="J19" s="683"/>
      <c r="K19" s="684"/>
      <c r="L19" s="103" t="s">
        <v>330</v>
      </c>
      <c r="M19" s="103" t="s">
        <v>342</v>
      </c>
      <c r="O19" s="119" t="str">
        <f>IF('All Meals'!C24="","",'All Meals'!C24)</f>
        <v/>
      </c>
      <c r="P19" s="120"/>
      <c r="Q19" s="144"/>
      <c r="R19" s="144"/>
      <c r="S19" s="144"/>
      <c r="T19" s="132"/>
      <c r="U19" s="122">
        <f t="shared" si="0"/>
        <v>0</v>
      </c>
      <c r="V19" s="122">
        <f t="shared" si="1"/>
        <v>0</v>
      </c>
      <c r="W19" s="122">
        <f t="shared" si="4"/>
        <v>0</v>
      </c>
      <c r="X19" s="122"/>
      <c r="Y19" s="152"/>
      <c r="Z19" s="144"/>
      <c r="AA19" s="144"/>
      <c r="AB19" s="144"/>
      <c r="AC19" s="144"/>
      <c r="AD19">
        <f t="shared" si="2"/>
        <v>0</v>
      </c>
      <c r="AE19">
        <f t="shared" si="3"/>
        <v>0</v>
      </c>
      <c r="AF19">
        <f t="shared" si="5"/>
        <v>0</v>
      </c>
      <c r="AH19" s="658" t="s">
        <v>343</v>
      </c>
      <c r="AI19" s="659"/>
      <c r="AJ19" s="659"/>
      <c r="AK19" s="659"/>
      <c r="AL19" s="36"/>
      <c r="AM19" s="36"/>
      <c r="AN19" s="687">
        <f>ROUND(IF(ISERROR((AN17*AN15)/AN16),0,(AN17*AN15)/AN16),2)</f>
        <v>0</v>
      </c>
      <c r="AO19" s="688"/>
      <c r="AQ19" s="413"/>
      <c r="AR19" s="480"/>
      <c r="AS19" s="481"/>
      <c r="AT19" s="37"/>
      <c r="AU19" s="37"/>
      <c r="AV19" s="681"/>
      <c r="AW19" s="682"/>
    </row>
    <row r="20" spans="2:49" ht="47.25" customHeight="1" thickBot="1">
      <c r="B20" s="153"/>
      <c r="C20" s="154"/>
      <c r="D20" s="155">
        <v>124.15</v>
      </c>
      <c r="E20" s="155">
        <v>0.87250000000000005</v>
      </c>
      <c r="F20" s="155">
        <v>138</v>
      </c>
      <c r="G20" s="683" t="s">
        <v>344</v>
      </c>
      <c r="H20" s="683"/>
      <c r="I20" s="683"/>
      <c r="J20" s="683"/>
      <c r="K20" s="684"/>
      <c r="L20" s="103">
        <f>L16</f>
        <v>0</v>
      </c>
      <c r="M20" s="103">
        <f>M16</f>
        <v>0</v>
      </c>
      <c r="O20" s="119" t="str">
        <f>IF('All Meals'!C25="","",'All Meals'!C25)</f>
        <v/>
      </c>
      <c r="P20" s="120"/>
      <c r="Q20" s="144"/>
      <c r="R20" s="144"/>
      <c r="S20" s="144"/>
      <c r="T20" s="132"/>
      <c r="U20" s="122">
        <f t="shared" si="0"/>
        <v>0</v>
      </c>
      <c r="V20" s="122">
        <f t="shared" si="1"/>
        <v>0</v>
      </c>
      <c r="W20" s="122">
        <f t="shared" si="4"/>
        <v>0</v>
      </c>
      <c r="X20" s="122"/>
      <c r="Y20" s="152"/>
      <c r="Z20" s="144"/>
      <c r="AA20" s="144"/>
      <c r="AB20" s="144"/>
      <c r="AC20" s="144"/>
      <c r="AD20">
        <f t="shared" si="2"/>
        <v>0</v>
      </c>
      <c r="AE20">
        <f t="shared" si="3"/>
        <v>0</v>
      </c>
      <c r="AF20">
        <f t="shared" si="5"/>
        <v>0</v>
      </c>
      <c r="AH20" s="685"/>
      <c r="AI20" s="686"/>
      <c r="AJ20" s="686"/>
      <c r="AK20" s="686"/>
      <c r="AL20" s="37"/>
      <c r="AM20" s="37"/>
      <c r="AN20" s="689"/>
      <c r="AO20" s="690"/>
    </row>
    <row r="21" spans="2:49" ht="47.25" customHeight="1">
      <c r="B21" s="153"/>
      <c r="C21" s="154"/>
      <c r="D21" s="154">
        <v>0</v>
      </c>
      <c r="E21" s="154">
        <v>0</v>
      </c>
      <c r="F21" s="154">
        <v>0</v>
      </c>
      <c r="G21" s="683" t="s">
        <v>345</v>
      </c>
      <c r="H21" s="683"/>
      <c r="I21" s="683"/>
      <c r="J21" s="683"/>
      <c r="K21" s="684"/>
      <c r="L21" s="103"/>
      <c r="M21" s="103"/>
      <c r="O21" s="119" t="str">
        <f>IF('All Meals'!C26="","",'All Meals'!C26)</f>
        <v/>
      </c>
      <c r="P21" s="120"/>
      <c r="Q21" s="144"/>
      <c r="R21" s="144"/>
      <c r="S21" s="144"/>
      <c r="T21" s="132"/>
      <c r="U21" s="122">
        <f t="shared" si="0"/>
        <v>0</v>
      </c>
      <c r="V21" s="122">
        <f t="shared" si="1"/>
        <v>0</v>
      </c>
      <c r="W21" s="122">
        <f t="shared" si="4"/>
        <v>0</v>
      </c>
      <c r="X21" s="122"/>
      <c r="Y21" s="152"/>
      <c r="Z21" s="144"/>
      <c r="AA21" s="144"/>
      <c r="AB21" s="144"/>
      <c r="AC21" s="144"/>
      <c r="AD21">
        <f t="shared" si="2"/>
        <v>0</v>
      </c>
      <c r="AE21">
        <f t="shared" si="3"/>
        <v>0</v>
      </c>
      <c r="AF21">
        <f t="shared" si="5"/>
        <v>0</v>
      </c>
    </row>
    <row r="22" spans="2:49" ht="47.25" customHeight="1">
      <c r="B22" s="369"/>
      <c r="C22" s="370"/>
      <c r="D22" s="370">
        <f>IF($C$18=1,D18,IF($C$18=2,D19,IF($C$18=3,D20,IF($C$18=4,D21,0))))</f>
        <v>0</v>
      </c>
      <c r="E22" s="370">
        <f>IF($C$18=1,E18,IF($C$18=2,E19,IF($C$18=3,E20,IF($C$18=4,E21,0))))</f>
        <v>0</v>
      </c>
      <c r="F22" s="370">
        <f>IF($C$18=1,F18,IF($C$18=2,F19,IF($C$18=3,F20,IF($C$18=4,F21,0))))</f>
        <v>0</v>
      </c>
      <c r="G22" s="371" t="s">
        <v>346</v>
      </c>
      <c r="H22" s="367"/>
      <c r="I22" s="367"/>
      <c r="J22" s="367"/>
      <c r="K22" s="368"/>
      <c r="L22" s="103"/>
      <c r="M22" s="103"/>
      <c r="O22" s="119" t="str">
        <f>IF('All Meals'!C27="","",'All Meals'!C27)</f>
        <v/>
      </c>
      <c r="P22" s="120"/>
      <c r="Q22" s="144"/>
      <c r="R22" s="144"/>
      <c r="S22" s="144"/>
      <c r="T22" s="132"/>
      <c r="U22" s="122">
        <f t="shared" si="0"/>
        <v>0</v>
      </c>
      <c r="V22" s="122">
        <f t="shared" si="1"/>
        <v>0</v>
      </c>
      <c r="W22" s="122">
        <f t="shared" si="4"/>
        <v>0</v>
      </c>
      <c r="X22" s="122"/>
      <c r="Y22" s="152"/>
      <c r="Z22" s="144"/>
      <c r="AA22" s="144"/>
      <c r="AB22" s="144"/>
      <c r="AC22" s="144"/>
      <c r="AD22">
        <f t="shared" si="2"/>
        <v>0</v>
      </c>
      <c r="AE22">
        <f t="shared" si="3"/>
        <v>0</v>
      </c>
      <c r="AF22">
        <f t="shared" si="5"/>
        <v>0</v>
      </c>
      <c r="AH22" s="566" t="s">
        <v>347</v>
      </c>
      <c r="AI22" s="566"/>
      <c r="AJ22" s="566"/>
      <c r="AK22" s="566"/>
      <c r="AL22" s="566"/>
      <c r="AM22" s="566"/>
      <c r="AN22" s="566"/>
      <c r="AO22" s="566"/>
      <c r="AP22" s="566"/>
      <c r="AQ22" s="566"/>
      <c r="AR22" s="566"/>
      <c r="AS22" s="566"/>
      <c r="AT22" s="566"/>
      <c r="AU22" s="566"/>
      <c r="AV22" s="566"/>
      <c r="AW22" s="566"/>
    </row>
    <row r="23" spans="2:49" ht="51" customHeight="1">
      <c r="B23" s="732" t="s">
        <v>348</v>
      </c>
      <c r="C23" s="733"/>
      <c r="D23" s="733"/>
      <c r="E23" s="733"/>
      <c r="F23" s="733"/>
      <c r="G23" s="733"/>
      <c r="H23" s="733"/>
      <c r="I23" s="733"/>
      <c r="J23" s="733"/>
      <c r="K23" s="734"/>
      <c r="L23" s="103"/>
      <c r="M23" s="103"/>
      <c r="O23" s="119" t="str">
        <f>IF('All Meals'!C28="","",'All Meals'!C28)</f>
        <v/>
      </c>
      <c r="P23" s="120"/>
      <c r="Q23" s="144"/>
      <c r="R23" s="144"/>
      <c r="S23" s="144"/>
      <c r="T23" s="132"/>
      <c r="U23" s="122">
        <f t="shared" si="0"/>
        <v>0</v>
      </c>
      <c r="V23" s="122">
        <f t="shared" si="1"/>
        <v>0</v>
      </c>
      <c r="W23" s="122">
        <f t="shared" si="4"/>
        <v>0</v>
      </c>
      <c r="X23" s="122"/>
      <c r="Y23" s="152"/>
      <c r="Z23" s="144"/>
      <c r="AA23" s="144"/>
      <c r="AB23" s="144"/>
      <c r="AC23" s="144"/>
      <c r="AD23">
        <f t="shared" si="2"/>
        <v>0</v>
      </c>
      <c r="AE23">
        <f t="shared" si="3"/>
        <v>0</v>
      </c>
      <c r="AF23">
        <f t="shared" si="5"/>
        <v>0</v>
      </c>
    </row>
    <row r="24" spans="2:49" ht="47.25" customHeight="1">
      <c r="B24" s="726" t="s">
        <v>349</v>
      </c>
      <c r="C24" s="727"/>
      <c r="D24" s="727"/>
      <c r="E24" s="727"/>
      <c r="F24" s="727"/>
      <c r="G24" s="727"/>
      <c r="H24" s="727"/>
      <c r="I24" s="727"/>
      <c r="J24" s="727"/>
      <c r="K24" s="728"/>
      <c r="L24" s="103"/>
      <c r="M24" s="103"/>
      <c r="O24" s="119" t="str">
        <f>IF('All Meals'!C29="","",'All Meals'!C29)</f>
        <v/>
      </c>
      <c r="P24" s="120"/>
      <c r="Q24" s="144"/>
      <c r="R24" s="144"/>
      <c r="S24" s="144"/>
      <c r="T24" s="132"/>
      <c r="U24" s="122">
        <f t="shared" si="0"/>
        <v>0</v>
      </c>
      <c r="V24" s="122">
        <f t="shared" si="1"/>
        <v>0</v>
      </c>
      <c r="W24" s="122">
        <f t="shared" si="4"/>
        <v>0</v>
      </c>
      <c r="X24" s="122"/>
      <c r="Y24" s="152"/>
      <c r="Z24" s="144"/>
      <c r="AA24" s="144"/>
      <c r="AB24" s="144"/>
      <c r="AC24" s="144"/>
      <c r="AD24">
        <f t="shared" si="2"/>
        <v>0</v>
      </c>
      <c r="AE24">
        <f t="shared" si="3"/>
        <v>0</v>
      </c>
      <c r="AF24">
        <f t="shared" si="5"/>
        <v>0</v>
      </c>
    </row>
    <row r="25" spans="2:49" ht="47.25" customHeight="1" thickBot="1">
      <c r="B25" s="729" t="s">
        <v>350</v>
      </c>
      <c r="C25" s="730"/>
      <c r="D25" s="730"/>
      <c r="E25" s="730"/>
      <c r="F25" s="730"/>
      <c r="G25" s="731"/>
      <c r="H25" s="355"/>
      <c r="I25" s="190"/>
      <c r="J25" s="190"/>
      <c r="K25" s="191"/>
      <c r="L25" s="103" t="s">
        <v>318</v>
      </c>
      <c r="M25" s="103">
        <f>H25*F31</f>
        <v>0</v>
      </c>
      <c r="O25" s="119" t="str">
        <f>IF('All Meals'!C30="","",'All Meals'!C30)</f>
        <v/>
      </c>
      <c r="P25" s="120"/>
      <c r="Q25" s="144"/>
      <c r="R25" s="144"/>
      <c r="S25" s="144"/>
      <c r="T25" s="132"/>
      <c r="U25" s="122">
        <f t="shared" si="0"/>
        <v>0</v>
      </c>
      <c r="V25" s="122">
        <f t="shared" si="1"/>
        <v>0</v>
      </c>
      <c r="W25" s="122">
        <f t="shared" si="4"/>
        <v>0</v>
      </c>
      <c r="X25" s="122"/>
      <c r="Y25" s="152"/>
      <c r="Z25" s="144"/>
      <c r="AA25" s="144"/>
      <c r="AB25" s="144"/>
      <c r="AC25" s="144"/>
      <c r="AD25">
        <f t="shared" si="2"/>
        <v>0</v>
      </c>
      <c r="AE25">
        <f t="shared" si="3"/>
        <v>0</v>
      </c>
      <c r="AF25">
        <f t="shared" si="5"/>
        <v>0</v>
      </c>
    </row>
    <row r="26" spans="2:49" ht="47.25" customHeight="1" thickBot="1">
      <c r="B26" s="695" t="s">
        <v>351</v>
      </c>
      <c r="C26" s="695"/>
      <c r="D26" s="695"/>
      <c r="E26" s="695"/>
      <c r="F26" s="695"/>
      <c r="G26" s="695"/>
      <c r="H26" s="696"/>
      <c r="I26" s="695"/>
      <c r="J26" s="695"/>
      <c r="K26" s="695"/>
      <c r="L26" s="103" t="s">
        <v>352</v>
      </c>
      <c r="M26" s="324">
        <f>M25/3</f>
        <v>0</v>
      </c>
      <c r="O26" s="119" t="str">
        <f>IF('All Meals'!C31="","",'All Meals'!C31)</f>
        <v/>
      </c>
      <c r="P26" s="120"/>
      <c r="Q26" s="144"/>
      <c r="R26" s="144"/>
      <c r="S26" s="144"/>
      <c r="T26" s="132"/>
      <c r="U26" s="122">
        <f t="shared" si="0"/>
        <v>0</v>
      </c>
      <c r="V26" s="122">
        <f t="shared" si="1"/>
        <v>0</v>
      </c>
      <c r="W26" s="122">
        <f t="shared" si="4"/>
        <v>0</v>
      </c>
      <c r="X26" s="122"/>
      <c r="Y26" s="152"/>
      <c r="Z26" s="144"/>
      <c r="AA26" s="144"/>
      <c r="AB26" s="144"/>
      <c r="AC26" s="144"/>
      <c r="AD26">
        <f t="shared" si="2"/>
        <v>0</v>
      </c>
      <c r="AE26">
        <f t="shared" si="3"/>
        <v>0</v>
      </c>
      <c r="AF26">
        <f t="shared" si="5"/>
        <v>0</v>
      </c>
      <c r="AI26" s="700" t="s">
        <v>353</v>
      </c>
      <c r="AJ26" s="701"/>
      <c r="AK26" s="701"/>
      <c r="AL26" s="701"/>
      <c r="AM26" s="701"/>
      <c r="AN26" s="701"/>
      <c r="AO26" s="701"/>
      <c r="AP26" s="701"/>
      <c r="AQ26" s="701"/>
      <c r="AR26" s="701"/>
      <c r="AS26" s="701"/>
      <c r="AT26" s="701"/>
      <c r="AU26" s="701"/>
      <c r="AV26" s="702"/>
      <c r="AW26" s="101"/>
    </row>
    <row r="27" spans="2:49" ht="47.25" customHeight="1">
      <c r="B27" s="156"/>
      <c r="C27" s="157">
        <v>4</v>
      </c>
      <c r="D27" s="158">
        <v>112.90944444444445</v>
      </c>
      <c r="E27" s="158">
        <v>0.4789472222222223</v>
      </c>
      <c r="F27" s="158">
        <v>189</v>
      </c>
      <c r="G27" s="652" t="s">
        <v>354</v>
      </c>
      <c r="H27" s="652"/>
      <c r="I27" s="652"/>
      <c r="J27" s="652"/>
      <c r="K27" s="653"/>
      <c r="L27" s="103" t="s">
        <v>355</v>
      </c>
      <c r="M27" s="103" t="s">
        <v>356</v>
      </c>
      <c r="O27" s="119" t="str">
        <f>IF('All Meals'!C32="","",'All Meals'!C32)</f>
        <v/>
      </c>
      <c r="P27" s="120"/>
      <c r="Q27" s="144"/>
      <c r="R27" s="144"/>
      <c r="S27" s="144"/>
      <c r="T27" s="132"/>
      <c r="U27" s="122">
        <f t="shared" si="0"/>
        <v>0</v>
      </c>
      <c r="V27" s="122">
        <f t="shared" si="1"/>
        <v>0</v>
      </c>
      <c r="W27" s="122">
        <f t="shared" si="4"/>
        <v>0</v>
      </c>
      <c r="X27" s="122"/>
      <c r="Y27" s="152"/>
      <c r="Z27" s="144"/>
      <c r="AA27" s="144"/>
      <c r="AB27" s="144"/>
      <c r="AC27" s="144"/>
      <c r="AD27">
        <f t="shared" si="2"/>
        <v>0</v>
      </c>
      <c r="AE27">
        <f t="shared" si="3"/>
        <v>0</v>
      </c>
      <c r="AF27">
        <f t="shared" si="5"/>
        <v>0</v>
      </c>
      <c r="AI27" s="705" t="s">
        <v>357</v>
      </c>
      <c r="AJ27" s="705"/>
      <c r="AK27" s="705"/>
      <c r="AL27" s="705"/>
      <c r="AM27" s="705"/>
      <c r="AN27" s="705"/>
      <c r="AO27" s="705" t="s">
        <v>358</v>
      </c>
      <c r="AP27" s="705"/>
      <c r="AQ27" s="705"/>
      <c r="AR27" s="705" t="s">
        <v>359</v>
      </c>
      <c r="AS27" s="705"/>
      <c r="AV27" s="387" t="s">
        <v>360</v>
      </c>
    </row>
    <row r="28" spans="2:49" ht="47.25" customHeight="1">
      <c r="B28" s="159"/>
      <c r="C28" s="160"/>
      <c r="D28" s="158">
        <v>137.26944444444445</v>
      </c>
      <c r="E28" s="158">
        <v>1.3868472222222223</v>
      </c>
      <c r="F28" s="158">
        <v>189</v>
      </c>
      <c r="G28" s="652" t="s">
        <v>361</v>
      </c>
      <c r="H28" s="652"/>
      <c r="I28" s="652"/>
      <c r="J28" s="652"/>
      <c r="K28" s="653"/>
      <c r="L28" s="103">
        <f>D31*H25</f>
        <v>0</v>
      </c>
      <c r="M28" s="103">
        <f>H25*E31</f>
        <v>0</v>
      </c>
      <c r="O28" s="119" t="str">
        <f>IF('All Meals'!C33="","",'All Meals'!C33)</f>
        <v/>
      </c>
      <c r="P28" s="120"/>
      <c r="Q28" s="144"/>
      <c r="R28" s="144"/>
      <c r="S28" s="144"/>
      <c r="T28" s="132"/>
      <c r="U28" s="122">
        <f t="shared" si="0"/>
        <v>0</v>
      </c>
      <c r="V28" s="122">
        <f t="shared" si="1"/>
        <v>0</v>
      </c>
      <c r="W28" s="122">
        <f t="shared" si="4"/>
        <v>0</v>
      </c>
      <c r="X28" s="122"/>
      <c r="Y28" s="152"/>
      <c r="Z28" s="144"/>
      <c r="AA28" s="144"/>
      <c r="AB28" s="144"/>
      <c r="AC28" s="144"/>
      <c r="AD28">
        <f t="shared" si="2"/>
        <v>0</v>
      </c>
      <c r="AE28">
        <f t="shared" si="3"/>
        <v>0</v>
      </c>
      <c r="AF28">
        <f t="shared" si="5"/>
        <v>0</v>
      </c>
      <c r="AI28" s="569" t="s">
        <v>362</v>
      </c>
      <c r="AJ28" s="569"/>
      <c r="AK28" s="569"/>
      <c r="AL28" s="569"/>
      <c r="AM28" s="569"/>
      <c r="AN28" s="569"/>
      <c r="AO28" s="569">
        <v>68</v>
      </c>
      <c r="AP28" s="569"/>
      <c r="AQ28" s="569"/>
      <c r="AR28" s="569">
        <v>4.87</v>
      </c>
      <c r="AS28" s="569"/>
      <c r="AV28" s="334">
        <v>61</v>
      </c>
    </row>
    <row r="29" spans="2:49" ht="47.25" customHeight="1">
      <c r="B29" s="159"/>
      <c r="C29" s="160"/>
      <c r="D29" s="158">
        <v>161.62944444444446</v>
      </c>
      <c r="E29" s="158">
        <v>2.2947472222222225</v>
      </c>
      <c r="F29" s="158">
        <v>189</v>
      </c>
      <c r="G29" s="652" t="s">
        <v>363</v>
      </c>
      <c r="H29" s="652"/>
      <c r="I29" s="652"/>
      <c r="J29" s="652"/>
      <c r="K29" s="653"/>
      <c r="L29" s="103" t="s">
        <v>330</v>
      </c>
      <c r="M29" s="103" t="s">
        <v>342</v>
      </c>
      <c r="O29" s="119" t="str">
        <f>IF('All Meals'!C34="","",'All Meals'!C34)</f>
        <v/>
      </c>
      <c r="P29" s="120"/>
      <c r="Q29" s="144"/>
      <c r="R29" s="144"/>
      <c r="S29" s="144"/>
      <c r="T29" s="132"/>
      <c r="U29" s="122">
        <f t="shared" si="0"/>
        <v>0</v>
      </c>
      <c r="V29" s="122">
        <f t="shared" si="1"/>
        <v>0</v>
      </c>
      <c r="W29" s="122">
        <f t="shared" si="4"/>
        <v>0</v>
      </c>
      <c r="X29" s="122"/>
      <c r="Y29" s="152"/>
      <c r="Z29" s="144"/>
      <c r="AA29" s="144"/>
      <c r="AB29" s="144"/>
      <c r="AC29" s="144"/>
      <c r="AD29">
        <f t="shared" si="2"/>
        <v>0</v>
      </c>
      <c r="AE29">
        <f t="shared" si="3"/>
        <v>0</v>
      </c>
      <c r="AF29">
        <f t="shared" si="5"/>
        <v>0</v>
      </c>
      <c r="AI29" s="569" t="s">
        <v>364</v>
      </c>
      <c r="AJ29" s="569">
        <v>68</v>
      </c>
      <c r="AK29" s="569">
        <v>1.58</v>
      </c>
      <c r="AL29" s="569" t="s">
        <v>365</v>
      </c>
      <c r="AM29" s="569">
        <v>68</v>
      </c>
      <c r="AN29" s="569">
        <v>1.58</v>
      </c>
      <c r="AO29" s="569">
        <v>94</v>
      </c>
      <c r="AP29" s="569">
        <v>1.58</v>
      </c>
      <c r="AQ29" s="569" t="s">
        <v>365</v>
      </c>
      <c r="AR29" s="651">
        <v>1.6</v>
      </c>
      <c r="AS29" s="651"/>
      <c r="AV29" s="334">
        <v>70</v>
      </c>
    </row>
    <row r="30" spans="2:49" ht="47.25" customHeight="1">
      <c r="B30" s="162"/>
      <c r="C30" s="163"/>
      <c r="D30" s="163">
        <v>0</v>
      </c>
      <c r="E30" s="163">
        <v>0</v>
      </c>
      <c r="F30" s="163">
        <v>0</v>
      </c>
      <c r="G30" s="654" t="s">
        <v>366</v>
      </c>
      <c r="H30" s="654"/>
      <c r="I30" s="654"/>
      <c r="J30" s="654"/>
      <c r="K30" s="655"/>
      <c r="L30" s="103">
        <f>L28/3</f>
        <v>0</v>
      </c>
      <c r="M30" s="103">
        <f>M28/3</f>
        <v>0</v>
      </c>
      <c r="O30" s="119" t="str">
        <f>IF('All Meals'!C35="","",'All Meals'!C35)</f>
        <v/>
      </c>
      <c r="P30" s="120"/>
      <c r="Q30" s="144"/>
      <c r="R30" s="144"/>
      <c r="S30" s="144"/>
      <c r="T30" s="132"/>
      <c r="U30" s="122">
        <f t="shared" si="0"/>
        <v>0</v>
      </c>
      <c r="V30" s="122">
        <f t="shared" si="1"/>
        <v>0</v>
      </c>
      <c r="W30" s="122">
        <f t="shared" si="4"/>
        <v>0</v>
      </c>
      <c r="X30" s="122"/>
      <c r="Y30" s="152"/>
      <c r="Z30" s="144"/>
      <c r="AA30" s="144"/>
      <c r="AB30" s="144"/>
      <c r="AC30" s="144"/>
      <c r="AD30">
        <f t="shared" si="2"/>
        <v>0</v>
      </c>
      <c r="AE30">
        <f t="shared" si="3"/>
        <v>0</v>
      </c>
      <c r="AF30">
        <f t="shared" si="5"/>
        <v>0</v>
      </c>
      <c r="AH30" s="161"/>
      <c r="AI30" s="569" t="s">
        <v>367</v>
      </c>
      <c r="AJ30" s="569">
        <v>52</v>
      </c>
      <c r="AK30" s="569">
        <v>3.46</v>
      </c>
      <c r="AL30" s="569" t="s">
        <v>367</v>
      </c>
      <c r="AM30" s="569">
        <v>52</v>
      </c>
      <c r="AN30" s="569">
        <v>3.46</v>
      </c>
      <c r="AO30" s="569">
        <v>52</v>
      </c>
      <c r="AP30" s="569">
        <v>3.46</v>
      </c>
      <c r="AQ30" s="569" t="s">
        <v>367</v>
      </c>
      <c r="AR30" s="569">
        <v>3.46</v>
      </c>
      <c r="AS30" s="569"/>
      <c r="AV30" s="334">
        <v>6</v>
      </c>
    </row>
    <row r="31" spans="2:49" ht="47.25" customHeight="1">
      <c r="B31" s="192"/>
      <c r="C31" s="193"/>
      <c r="D31" s="193">
        <f>IF($C$27=1,D27,IF($C$27=2,D28,IF($C$27=3,D29,IF($C$27=4,D30,0))))</f>
        <v>0</v>
      </c>
      <c r="E31" s="193">
        <f>IF($C$27=1,E27,IF($C$27=2,E28,IF($C$27=3,E29,IF($C$27=4,E30,0))))</f>
        <v>0</v>
      </c>
      <c r="F31" s="193">
        <f>IF($C$27=1,F27,IF($C$27=2,F28,IF($C$27=3,F29,IF($C$27=4,F30,0))))</f>
        <v>0</v>
      </c>
      <c r="G31" s="656" t="s">
        <v>368</v>
      </c>
      <c r="H31" s="656"/>
      <c r="I31" s="656"/>
      <c r="J31" s="656"/>
      <c r="K31" s="657"/>
      <c r="L31" s="103"/>
      <c r="M31" s="103"/>
      <c r="O31" s="119" t="str">
        <f>IF('All Meals'!C36="","",'All Meals'!C36)</f>
        <v/>
      </c>
      <c r="P31" s="120"/>
      <c r="Q31" s="144"/>
      <c r="R31" s="144"/>
      <c r="S31" s="144"/>
      <c r="T31" s="132"/>
      <c r="U31" s="122">
        <f t="shared" si="0"/>
        <v>0</v>
      </c>
      <c r="V31" s="122">
        <f t="shared" si="1"/>
        <v>0</v>
      </c>
      <c r="W31" s="122">
        <f t="shared" si="4"/>
        <v>0</v>
      </c>
      <c r="X31" s="122"/>
      <c r="Y31" s="152"/>
      <c r="Z31" s="144"/>
      <c r="AA31" s="144"/>
      <c r="AB31" s="144"/>
      <c r="AC31" s="144"/>
      <c r="AD31">
        <f t="shared" si="2"/>
        <v>0</v>
      </c>
      <c r="AE31">
        <f t="shared" si="3"/>
        <v>0</v>
      </c>
      <c r="AF31">
        <f t="shared" si="5"/>
        <v>0</v>
      </c>
      <c r="AH31" s="164"/>
      <c r="AI31" s="569" t="s">
        <v>369</v>
      </c>
      <c r="AJ31" s="569">
        <v>73</v>
      </c>
      <c r="AK31" s="569">
        <v>1.2</v>
      </c>
      <c r="AL31" s="569" t="s">
        <v>369</v>
      </c>
      <c r="AM31" s="569">
        <v>73</v>
      </c>
      <c r="AN31" s="569">
        <v>1.2</v>
      </c>
      <c r="AO31" s="569">
        <v>73</v>
      </c>
      <c r="AP31" s="569">
        <v>1.2</v>
      </c>
      <c r="AQ31" s="569" t="s">
        <v>369</v>
      </c>
      <c r="AR31" s="651">
        <v>1.2</v>
      </c>
      <c r="AS31" s="651"/>
      <c r="AV31" s="334">
        <v>135</v>
      </c>
    </row>
    <row r="32" spans="2:49" ht="47.25" customHeight="1">
      <c r="B32" s="648" t="s">
        <v>370</v>
      </c>
      <c r="C32" s="649"/>
      <c r="D32" s="649"/>
      <c r="E32" s="649"/>
      <c r="F32" s="649"/>
      <c r="G32" s="650"/>
      <c r="H32" s="356"/>
      <c r="I32" s="590"/>
      <c r="J32" s="590"/>
      <c r="K32" s="591"/>
      <c r="O32" s="119" t="str">
        <f>IF('All Meals'!C37="","",'All Meals'!C37)</f>
        <v/>
      </c>
      <c r="P32" s="120"/>
      <c r="Q32" s="144"/>
      <c r="R32" s="144"/>
      <c r="S32" s="144"/>
      <c r="T32" s="132"/>
      <c r="U32" s="122">
        <f t="shared" si="0"/>
        <v>0</v>
      </c>
      <c r="V32" s="122">
        <f t="shared" si="1"/>
        <v>0</v>
      </c>
      <c r="W32" s="122">
        <f t="shared" si="4"/>
        <v>0</v>
      </c>
      <c r="X32" s="122"/>
      <c r="Y32" s="152"/>
      <c r="Z32" s="144"/>
      <c r="AA32" s="144"/>
      <c r="AB32" s="144"/>
      <c r="AC32" s="144"/>
      <c r="AD32">
        <f t="shared" si="2"/>
        <v>0</v>
      </c>
      <c r="AE32">
        <f t="shared" si="3"/>
        <v>0</v>
      </c>
      <c r="AF32">
        <f t="shared" si="5"/>
        <v>0</v>
      </c>
      <c r="AH32" s="164"/>
      <c r="AI32" s="569" t="s">
        <v>371</v>
      </c>
      <c r="AJ32" s="569">
        <v>29</v>
      </c>
      <c r="AK32" s="569">
        <v>0.19</v>
      </c>
      <c r="AL32" s="569" t="s">
        <v>371</v>
      </c>
      <c r="AM32" s="569">
        <v>29</v>
      </c>
      <c r="AN32" s="569">
        <v>0.19</v>
      </c>
      <c r="AO32" s="569">
        <v>29</v>
      </c>
      <c r="AP32" s="569">
        <v>0.19</v>
      </c>
      <c r="AQ32" s="569" t="s">
        <v>371</v>
      </c>
      <c r="AR32" s="569">
        <v>0.19</v>
      </c>
      <c r="AS32" s="569"/>
      <c r="AV32" s="334">
        <v>168</v>
      </c>
    </row>
    <row r="33" spans="2:49" ht="47.25" customHeight="1">
      <c r="B33" s="589" t="s">
        <v>372</v>
      </c>
      <c r="C33" s="590"/>
      <c r="D33" s="590"/>
      <c r="E33" s="590"/>
      <c r="F33" s="590"/>
      <c r="G33" s="590"/>
      <c r="H33" s="590"/>
      <c r="I33" s="590"/>
      <c r="J33" s="590"/>
      <c r="K33" s="591"/>
      <c r="L33" t="s">
        <v>318</v>
      </c>
      <c r="M33">
        <f>H32*F38</f>
        <v>0</v>
      </c>
      <c r="O33" s="119" t="str">
        <f>IF('All Meals'!C38="","",'All Meals'!C38)</f>
        <v/>
      </c>
      <c r="P33" s="120"/>
      <c r="Q33" s="144"/>
      <c r="R33" s="144"/>
      <c r="S33" s="144"/>
      <c r="T33" s="132"/>
      <c r="U33" s="122">
        <f t="shared" si="0"/>
        <v>0</v>
      </c>
      <c r="V33" s="122">
        <f t="shared" si="1"/>
        <v>0</v>
      </c>
      <c r="W33" s="122">
        <f t="shared" si="4"/>
        <v>0</v>
      </c>
      <c r="X33" s="122"/>
      <c r="Y33" s="152"/>
      <c r="Z33" s="144"/>
      <c r="AA33" s="144"/>
      <c r="AB33" s="144"/>
      <c r="AC33" s="144"/>
      <c r="AD33">
        <f t="shared" si="2"/>
        <v>0</v>
      </c>
      <c r="AE33">
        <f t="shared" si="3"/>
        <v>0</v>
      </c>
      <c r="AF33">
        <f t="shared" si="5"/>
        <v>0</v>
      </c>
      <c r="AH33" s="164"/>
      <c r="AI33" s="569" t="s">
        <v>373</v>
      </c>
      <c r="AJ33" s="569">
        <v>43</v>
      </c>
      <c r="AK33" s="569">
        <v>0.66</v>
      </c>
      <c r="AL33" s="569" t="s">
        <v>373</v>
      </c>
      <c r="AM33" s="569">
        <v>43</v>
      </c>
      <c r="AN33" s="569">
        <v>0.66</v>
      </c>
      <c r="AO33" s="569">
        <v>43</v>
      </c>
      <c r="AP33" s="569">
        <v>0.66</v>
      </c>
      <c r="AQ33" s="569" t="s">
        <v>373</v>
      </c>
      <c r="AR33" s="569">
        <v>0.66</v>
      </c>
      <c r="AS33" s="569"/>
      <c r="AV33" s="334">
        <v>146</v>
      </c>
    </row>
    <row r="34" spans="2:49" ht="47.25" customHeight="1">
      <c r="B34" s="167"/>
      <c r="C34" s="168">
        <v>4</v>
      </c>
      <c r="D34" s="169">
        <v>222.60666666666665</v>
      </c>
      <c r="E34" s="169">
        <v>2.9260999999999999</v>
      </c>
      <c r="F34" s="169">
        <v>269.75</v>
      </c>
      <c r="G34" s="581" t="s">
        <v>374</v>
      </c>
      <c r="H34" s="581"/>
      <c r="I34" s="581"/>
      <c r="J34" s="581"/>
      <c r="K34" s="582"/>
      <c r="L34" s="103" t="s">
        <v>352</v>
      </c>
      <c r="M34" s="324">
        <f>M33/3</f>
        <v>0</v>
      </c>
      <c r="O34" s="119" t="str">
        <f>IF('All Meals'!C39="","",'All Meals'!C39)</f>
        <v/>
      </c>
      <c r="P34" s="120"/>
      <c r="Q34" s="144"/>
      <c r="R34" s="144"/>
      <c r="S34" s="144"/>
      <c r="T34" s="132"/>
      <c r="U34" s="122">
        <f t="shared" si="0"/>
        <v>0</v>
      </c>
      <c r="V34" s="122">
        <f t="shared" si="1"/>
        <v>0</v>
      </c>
      <c r="W34" s="122">
        <f t="shared" si="4"/>
        <v>0</v>
      </c>
      <c r="X34" s="122"/>
      <c r="Y34" s="152"/>
      <c r="Z34" s="144"/>
      <c r="AA34" s="144"/>
      <c r="AB34" s="144"/>
      <c r="AC34" s="144"/>
      <c r="AD34">
        <f t="shared" si="2"/>
        <v>0</v>
      </c>
      <c r="AE34">
        <f t="shared" si="3"/>
        <v>0</v>
      </c>
      <c r="AF34">
        <f t="shared" si="5"/>
        <v>0</v>
      </c>
      <c r="AH34" s="164"/>
      <c r="AI34" s="569" t="s">
        <v>375</v>
      </c>
      <c r="AJ34" s="569">
        <v>11</v>
      </c>
      <c r="AK34" s="569">
        <v>7.0000000000000007E-2</v>
      </c>
      <c r="AL34" s="569" t="s">
        <v>375</v>
      </c>
      <c r="AM34" s="569">
        <v>11</v>
      </c>
      <c r="AN34" s="569">
        <v>7.0000000000000007E-2</v>
      </c>
      <c r="AO34" s="569">
        <v>11</v>
      </c>
      <c r="AP34" s="569">
        <v>7.0000000000000007E-2</v>
      </c>
      <c r="AQ34" s="569" t="s">
        <v>375</v>
      </c>
      <c r="AR34" s="569">
        <v>7.0000000000000007E-2</v>
      </c>
      <c r="AS34" s="569"/>
      <c r="AV34" s="334">
        <v>134</v>
      </c>
    </row>
    <row r="35" spans="2:49" ht="47.25" customHeight="1">
      <c r="B35" s="170"/>
      <c r="C35" s="171"/>
      <c r="D35" s="169">
        <v>246.96666666666664</v>
      </c>
      <c r="E35" s="169">
        <v>3.8340000000000001</v>
      </c>
      <c r="F35" s="169">
        <v>269.75</v>
      </c>
      <c r="G35" s="581" t="s">
        <v>376</v>
      </c>
      <c r="H35" s="581"/>
      <c r="I35" s="581"/>
      <c r="J35" s="581"/>
      <c r="K35" s="582"/>
      <c r="L35" s="103"/>
      <c r="M35" s="103"/>
      <c r="O35" s="119" t="str">
        <f>IF('All Meals'!C40="","",'All Meals'!C40)</f>
        <v/>
      </c>
      <c r="P35" s="120"/>
      <c r="Q35" s="144"/>
      <c r="R35" s="144"/>
      <c r="S35" s="144"/>
      <c r="T35" s="132"/>
      <c r="U35" s="122">
        <f t="shared" si="0"/>
        <v>0</v>
      </c>
      <c r="V35" s="122">
        <f t="shared" si="1"/>
        <v>0</v>
      </c>
      <c r="W35" s="122">
        <f t="shared" si="4"/>
        <v>0</v>
      </c>
      <c r="X35" s="122"/>
      <c r="Y35" s="152"/>
      <c r="Z35" s="144"/>
      <c r="AA35" s="144"/>
      <c r="AB35" s="144"/>
      <c r="AC35" s="144"/>
      <c r="AD35">
        <f t="shared" si="2"/>
        <v>0</v>
      </c>
      <c r="AE35">
        <f t="shared" si="3"/>
        <v>0</v>
      </c>
      <c r="AF35">
        <f t="shared" si="5"/>
        <v>0</v>
      </c>
      <c r="AH35" s="164"/>
      <c r="AI35" s="569" t="s">
        <v>377</v>
      </c>
      <c r="AJ35" s="569">
        <v>57</v>
      </c>
      <c r="AK35" s="569">
        <v>0.72</v>
      </c>
      <c r="AL35" s="569" t="s">
        <v>377</v>
      </c>
      <c r="AM35" s="569">
        <v>57</v>
      </c>
      <c r="AN35" s="569">
        <v>0.72</v>
      </c>
      <c r="AO35" s="569">
        <v>57</v>
      </c>
      <c r="AP35" s="569">
        <v>0.72</v>
      </c>
      <c r="AQ35" s="569" t="s">
        <v>377</v>
      </c>
      <c r="AR35" s="569">
        <v>0.72</v>
      </c>
      <c r="AS35" s="569"/>
      <c r="AV35" s="334">
        <v>88</v>
      </c>
    </row>
    <row r="36" spans="2:49" ht="47.25" customHeight="1">
      <c r="B36" s="170"/>
      <c r="C36" s="171"/>
      <c r="D36" s="169">
        <v>271.32666666666665</v>
      </c>
      <c r="E36" s="169">
        <v>4.7419000000000002</v>
      </c>
      <c r="F36" s="169">
        <v>269.75</v>
      </c>
      <c r="G36" s="581" t="s">
        <v>378</v>
      </c>
      <c r="H36" s="581"/>
      <c r="I36" s="581"/>
      <c r="J36" s="581"/>
      <c r="K36" s="582"/>
      <c r="L36" s="103" t="s">
        <v>355</v>
      </c>
      <c r="M36" s="103" t="s">
        <v>356</v>
      </c>
      <c r="O36" s="119" t="str">
        <f>IF('All Meals'!C41="","",'All Meals'!C41)</f>
        <v/>
      </c>
      <c r="P36" s="120"/>
      <c r="Q36" s="144"/>
      <c r="R36" s="144"/>
      <c r="S36" s="144"/>
      <c r="T36" s="132"/>
      <c r="U36" s="122">
        <f t="shared" si="0"/>
        <v>0</v>
      </c>
      <c r="V36" s="122">
        <f t="shared" si="1"/>
        <v>0</v>
      </c>
      <c r="W36" s="122">
        <f t="shared" si="4"/>
        <v>0</v>
      </c>
      <c r="X36" s="122"/>
      <c r="Y36" s="152"/>
      <c r="Z36" s="144"/>
      <c r="AA36" s="144"/>
      <c r="AB36" s="144"/>
      <c r="AC36" s="144"/>
      <c r="AD36">
        <f t="shared" si="2"/>
        <v>0</v>
      </c>
      <c r="AE36">
        <f t="shared" si="3"/>
        <v>0</v>
      </c>
      <c r="AF36">
        <f t="shared" si="5"/>
        <v>0</v>
      </c>
      <c r="AH36" s="164"/>
      <c r="AI36" s="569" t="s">
        <v>379</v>
      </c>
      <c r="AJ36" s="569">
        <v>9</v>
      </c>
      <c r="AK36" s="569">
        <v>0</v>
      </c>
      <c r="AL36" s="569" t="s">
        <v>379</v>
      </c>
      <c r="AM36" s="569">
        <v>9</v>
      </c>
      <c r="AN36" s="569">
        <v>0</v>
      </c>
      <c r="AO36" s="569">
        <v>9</v>
      </c>
      <c r="AP36" s="569">
        <v>0</v>
      </c>
      <c r="AQ36" s="569" t="s">
        <v>379</v>
      </c>
      <c r="AR36" s="569">
        <v>0</v>
      </c>
      <c r="AS36" s="569"/>
      <c r="AV36" s="334">
        <v>82</v>
      </c>
    </row>
    <row r="37" spans="2:49" ht="47.25" customHeight="1">
      <c r="B37" s="172"/>
      <c r="C37" s="173"/>
      <c r="D37" s="173">
        <v>0</v>
      </c>
      <c r="E37" s="173">
        <v>0</v>
      </c>
      <c r="F37" s="173">
        <v>0</v>
      </c>
      <c r="G37" s="579" t="s">
        <v>380</v>
      </c>
      <c r="H37" s="579"/>
      <c r="I37" s="579"/>
      <c r="J37" s="579"/>
      <c r="K37" s="580"/>
      <c r="L37" s="103">
        <f>D38*$H$32</f>
        <v>0</v>
      </c>
      <c r="M37" s="103">
        <f>E38*$H$32</f>
        <v>0</v>
      </c>
      <c r="O37" s="119" t="str">
        <f>IF('All Meals'!C42="","",'All Meals'!C42)</f>
        <v/>
      </c>
      <c r="P37" s="120"/>
      <c r="Q37" s="144"/>
      <c r="R37" s="144"/>
      <c r="S37" s="144"/>
      <c r="T37" s="132"/>
      <c r="U37" s="122">
        <f t="shared" si="0"/>
        <v>0</v>
      </c>
      <c r="V37" s="122">
        <f t="shared" si="1"/>
        <v>0</v>
      </c>
      <c r="W37" s="122">
        <f t="shared" si="4"/>
        <v>0</v>
      </c>
      <c r="X37" s="122"/>
      <c r="Y37" s="152"/>
      <c r="Z37" s="144"/>
      <c r="AA37" s="144"/>
      <c r="AB37" s="144"/>
      <c r="AC37" s="144"/>
      <c r="AD37">
        <f t="shared" si="2"/>
        <v>0</v>
      </c>
      <c r="AE37">
        <f t="shared" si="3"/>
        <v>0</v>
      </c>
      <c r="AF37">
        <f t="shared" si="5"/>
        <v>0</v>
      </c>
      <c r="AH37" s="164"/>
      <c r="AI37" s="569" t="s">
        <v>381</v>
      </c>
      <c r="AJ37" s="569">
        <v>38</v>
      </c>
      <c r="AK37" s="569">
        <v>0</v>
      </c>
      <c r="AL37" s="569" t="s">
        <v>381</v>
      </c>
      <c r="AM37" s="569">
        <v>38</v>
      </c>
      <c r="AN37" s="569">
        <v>0</v>
      </c>
      <c r="AO37" s="569">
        <v>38</v>
      </c>
      <c r="AP37" s="569">
        <v>0</v>
      </c>
      <c r="AQ37" s="569" t="s">
        <v>381</v>
      </c>
      <c r="AR37" s="569">
        <v>0</v>
      </c>
      <c r="AS37" s="569"/>
      <c r="AV37" s="334">
        <v>1</v>
      </c>
    </row>
    <row r="38" spans="2:49" ht="47.25" customHeight="1">
      <c r="B38" s="3"/>
      <c r="C38" s="3"/>
      <c r="D38" s="75">
        <f>IF($C$34=1,D34,IF($C$34=2,D35,IF($C$34=3,D36,IF($C$34=4,D37,0))))</f>
        <v>0</v>
      </c>
      <c r="E38" s="75">
        <f>IF($C$34=1,E34,IF($C$34=2,E35,IF($C$34=3,E36,IF($C$34=4,E37,0))))</f>
        <v>0</v>
      </c>
      <c r="F38" s="75">
        <f>IF($C$34=1,F34,IF($C$34=2,F35,IF($C$34=3,F36,IF($C$34=4,F37,0))))</f>
        <v>0</v>
      </c>
      <c r="G38" s="393"/>
      <c r="H38" s="393"/>
      <c r="I38" s="393"/>
      <c r="J38" s="393"/>
      <c r="K38" s="393"/>
      <c r="L38" s="103"/>
      <c r="M38" s="103"/>
      <c r="O38" s="119" t="str">
        <f>IF('All Meals'!C43="","",'All Meals'!C43)</f>
        <v/>
      </c>
      <c r="P38" s="120"/>
      <c r="Q38" s="144"/>
      <c r="R38" s="144"/>
      <c r="S38" s="144"/>
      <c r="T38" s="132"/>
      <c r="U38" s="122">
        <f t="shared" si="0"/>
        <v>0</v>
      </c>
      <c r="V38" s="122">
        <f t="shared" si="1"/>
        <v>0</v>
      </c>
      <c r="W38" s="122">
        <f t="shared" si="4"/>
        <v>0</v>
      </c>
      <c r="X38" s="122"/>
      <c r="Y38" s="152"/>
      <c r="Z38" s="144"/>
      <c r="AA38" s="144"/>
      <c r="AB38" s="144"/>
      <c r="AC38" s="144"/>
      <c r="AF38">
        <f t="shared" si="5"/>
        <v>0</v>
      </c>
      <c r="AH38" s="164"/>
      <c r="AI38" s="569" t="s">
        <v>382</v>
      </c>
      <c r="AJ38" s="569">
        <v>106</v>
      </c>
      <c r="AK38" s="569">
        <v>0.01</v>
      </c>
      <c r="AL38" s="569" t="s">
        <v>382</v>
      </c>
      <c r="AM38" s="569">
        <v>106</v>
      </c>
      <c r="AN38" s="569">
        <v>0.01</v>
      </c>
      <c r="AO38" s="569">
        <v>106</v>
      </c>
      <c r="AP38" s="569">
        <v>0.01</v>
      </c>
      <c r="AQ38" s="569" t="s">
        <v>382</v>
      </c>
      <c r="AR38" s="569">
        <v>0.01</v>
      </c>
      <c r="AS38" s="569"/>
      <c r="AV38" s="334">
        <v>24</v>
      </c>
    </row>
    <row r="39" spans="2:49" ht="47.25" customHeight="1">
      <c r="B39" s="567"/>
      <c r="C39" s="567"/>
      <c r="D39" s="567"/>
      <c r="E39" s="567"/>
      <c r="F39" s="567"/>
      <c r="G39" s="567"/>
      <c r="H39" s="567"/>
      <c r="I39" s="567"/>
      <c r="J39" s="567"/>
      <c r="K39" s="567"/>
      <c r="L39" s="103" t="s">
        <v>330</v>
      </c>
      <c r="M39" s="103" t="s">
        <v>342</v>
      </c>
      <c r="O39" s="119" t="str">
        <f>IF('All Meals'!C44="","",'All Meals'!C44)</f>
        <v/>
      </c>
      <c r="P39" s="120"/>
      <c r="Q39" s="144"/>
      <c r="R39" s="144"/>
      <c r="S39" s="144"/>
      <c r="T39" s="132"/>
      <c r="U39" s="122">
        <f t="shared" ref="U39:U57" si="6">Q39*T39</f>
        <v>0</v>
      </c>
      <c r="V39" s="122">
        <f t="shared" ref="V39:V57" si="7">R39*T39</f>
        <v>0</v>
      </c>
      <c r="W39" s="122">
        <f t="shared" si="4"/>
        <v>0</v>
      </c>
      <c r="X39" s="122"/>
      <c r="Y39" s="152"/>
      <c r="Z39" s="144"/>
      <c r="AA39" s="144"/>
      <c r="AB39" s="144"/>
      <c r="AC39" s="144"/>
      <c r="AD39">
        <f t="shared" ref="AD39:AD57" si="8">Z39*AC39</f>
        <v>0</v>
      </c>
      <c r="AE39">
        <f t="shared" ref="AE39:AE57" si="9">AA39*AC39</f>
        <v>0</v>
      </c>
      <c r="AF39">
        <f t="shared" si="5"/>
        <v>0</v>
      </c>
      <c r="AH39" s="164"/>
      <c r="AI39" s="569" t="s">
        <v>383</v>
      </c>
      <c r="AJ39" s="569">
        <v>3</v>
      </c>
      <c r="AK39" s="569">
        <v>0.01</v>
      </c>
      <c r="AL39" s="569" t="s">
        <v>383</v>
      </c>
      <c r="AM39" s="569">
        <v>3</v>
      </c>
      <c r="AN39" s="569">
        <v>0.01</v>
      </c>
      <c r="AO39" s="569">
        <v>3</v>
      </c>
      <c r="AP39" s="569">
        <v>0.01</v>
      </c>
      <c r="AQ39" s="569" t="s">
        <v>383</v>
      </c>
      <c r="AR39" s="569">
        <v>0.01</v>
      </c>
      <c r="AS39" s="569"/>
      <c r="AV39" s="334">
        <v>57</v>
      </c>
    </row>
    <row r="40" spans="2:49" ht="47.25" customHeight="1">
      <c r="B40" s="568"/>
      <c r="C40" s="568"/>
      <c r="D40" s="568"/>
      <c r="E40" s="568"/>
      <c r="F40" s="568"/>
      <c r="G40" s="568"/>
      <c r="H40" s="568"/>
      <c r="I40" s="568"/>
      <c r="J40" s="568"/>
      <c r="K40" s="568"/>
      <c r="L40" s="103">
        <f>L37/3</f>
        <v>0</v>
      </c>
      <c r="M40" s="103">
        <f>M37/3</f>
        <v>0</v>
      </c>
      <c r="O40" s="119" t="str">
        <f>IF('All Meals'!C45="","",'All Meals'!C45)</f>
        <v/>
      </c>
      <c r="P40" s="120"/>
      <c r="Q40" s="144"/>
      <c r="R40" s="144"/>
      <c r="S40" s="144"/>
      <c r="T40" s="132"/>
      <c r="U40" s="122">
        <f t="shared" si="6"/>
        <v>0</v>
      </c>
      <c r="V40" s="122">
        <f t="shared" si="7"/>
        <v>0</v>
      </c>
      <c r="W40" s="122">
        <f t="shared" si="4"/>
        <v>0</v>
      </c>
      <c r="X40" s="122"/>
      <c r="Y40" s="152"/>
      <c r="Z40" s="144"/>
      <c r="AA40" s="144"/>
      <c r="AB40" s="144"/>
      <c r="AC40" s="144"/>
      <c r="AD40">
        <f t="shared" si="8"/>
        <v>0</v>
      </c>
      <c r="AE40">
        <f t="shared" si="9"/>
        <v>0</v>
      </c>
      <c r="AF40">
        <f t="shared" si="5"/>
        <v>0</v>
      </c>
      <c r="AH40" s="566" t="s">
        <v>347</v>
      </c>
      <c r="AI40" s="566"/>
      <c r="AJ40" s="566"/>
      <c r="AK40" s="566"/>
      <c r="AL40" s="566"/>
      <c r="AM40" s="566"/>
      <c r="AN40" s="566"/>
      <c r="AO40" s="566"/>
      <c r="AP40" s="566"/>
      <c r="AQ40" s="566"/>
      <c r="AR40" s="566"/>
      <c r="AS40" s="566"/>
      <c r="AT40" s="566"/>
      <c r="AU40" s="566"/>
      <c r="AV40" s="566"/>
      <c r="AW40" s="566"/>
    </row>
    <row r="41" spans="2:49" ht="47.25" customHeight="1" thickBot="1">
      <c r="B41" s="567"/>
      <c r="C41" s="567"/>
      <c r="D41" s="567"/>
      <c r="E41" s="567"/>
      <c r="F41" s="567"/>
      <c r="G41" s="567"/>
      <c r="H41" s="567"/>
      <c r="I41" s="567"/>
      <c r="J41" s="567"/>
      <c r="K41" s="567"/>
      <c r="O41" s="119" t="str">
        <f>IF('All Meals'!C46="","",'All Meals'!C46)</f>
        <v/>
      </c>
      <c r="P41" s="120"/>
      <c r="Q41" s="144"/>
      <c r="R41" s="144"/>
      <c r="S41" s="144"/>
      <c r="T41" s="132"/>
      <c r="U41" s="122">
        <f t="shared" si="6"/>
        <v>0</v>
      </c>
      <c r="V41" s="122">
        <f t="shared" si="7"/>
        <v>0</v>
      </c>
      <c r="W41" s="122">
        <f t="shared" si="4"/>
        <v>0</v>
      </c>
      <c r="X41" s="122"/>
      <c r="Y41" s="152"/>
      <c r="Z41" s="144"/>
      <c r="AA41" s="144"/>
      <c r="AB41" s="144"/>
      <c r="AC41" s="144"/>
      <c r="AD41">
        <f t="shared" si="8"/>
        <v>0</v>
      </c>
      <c r="AE41">
        <f t="shared" si="9"/>
        <v>0</v>
      </c>
      <c r="AF41">
        <f t="shared" si="5"/>
        <v>0</v>
      </c>
      <c r="AH41" s="164"/>
      <c r="AK41" s="164"/>
      <c r="AO41" s="164"/>
      <c r="AT41" s="329"/>
    </row>
    <row r="42" spans="2:49" ht="47.25" customHeight="1" thickBot="1">
      <c r="B42" s="573" t="s">
        <v>384</v>
      </c>
      <c r="C42" s="574"/>
      <c r="D42" s="574"/>
      <c r="E42" s="574"/>
      <c r="F42" s="574"/>
      <c r="G42" s="574"/>
      <c r="H42" s="574"/>
      <c r="I42" s="574"/>
      <c r="J42" s="574"/>
      <c r="K42" s="575"/>
      <c r="O42" s="119" t="str">
        <f>IF('All Meals'!C47="","",'All Meals'!C47)</f>
        <v/>
      </c>
      <c r="P42" s="120"/>
      <c r="Q42" s="144"/>
      <c r="R42" s="144"/>
      <c r="S42" s="144"/>
      <c r="T42" s="132"/>
      <c r="U42" s="122">
        <f t="shared" si="6"/>
        <v>0</v>
      </c>
      <c r="V42" s="122">
        <f t="shared" si="7"/>
        <v>0</v>
      </c>
      <c r="W42" s="122">
        <f t="shared" si="4"/>
        <v>0</v>
      </c>
      <c r="X42" s="122"/>
      <c r="Y42" s="152"/>
      <c r="Z42" s="144"/>
      <c r="AA42" s="144"/>
      <c r="AB42" s="144"/>
      <c r="AC42" s="144"/>
      <c r="AD42">
        <f t="shared" si="8"/>
        <v>0</v>
      </c>
      <c r="AE42">
        <f t="shared" si="9"/>
        <v>0</v>
      </c>
      <c r="AF42">
        <f t="shared" si="5"/>
        <v>0</v>
      </c>
      <c r="AH42" s="164"/>
      <c r="AK42" s="164"/>
      <c r="AO42" s="164"/>
    </row>
    <row r="43" spans="2:49" ht="47.25" customHeight="1">
      <c r="B43" s="576" t="s">
        <v>385</v>
      </c>
      <c r="C43" s="577"/>
      <c r="D43" s="577"/>
      <c r="E43" s="577"/>
      <c r="F43" s="577"/>
      <c r="G43" s="577"/>
      <c r="H43" s="577"/>
      <c r="I43" s="577"/>
      <c r="J43" s="577"/>
      <c r="K43" s="578"/>
      <c r="L43" s="3" t="s">
        <v>386</v>
      </c>
      <c r="M43">
        <f>H25+H32</f>
        <v>0</v>
      </c>
      <c r="O43" s="119" t="str">
        <f>IF('All Meals'!C48="","",'All Meals'!C48)</f>
        <v/>
      </c>
      <c r="P43" s="120"/>
      <c r="Q43" s="144"/>
      <c r="R43" s="144"/>
      <c r="S43" s="144"/>
      <c r="T43" s="132"/>
      <c r="U43" s="122">
        <f t="shared" si="6"/>
        <v>0</v>
      </c>
      <c r="V43" s="122">
        <f t="shared" si="7"/>
        <v>0</v>
      </c>
      <c r="W43" s="122">
        <f t="shared" si="4"/>
        <v>0</v>
      </c>
      <c r="X43" s="122"/>
      <c r="Y43" s="152"/>
      <c r="Z43" s="144"/>
      <c r="AA43" s="144"/>
      <c r="AB43" s="144"/>
      <c r="AC43" s="144"/>
      <c r="AD43">
        <f t="shared" si="8"/>
        <v>0</v>
      </c>
      <c r="AE43">
        <f t="shared" si="9"/>
        <v>0</v>
      </c>
      <c r="AF43">
        <f t="shared" si="5"/>
        <v>0</v>
      </c>
      <c r="AH43" s="164"/>
    </row>
    <row r="44" spans="2:49" ht="47.25" customHeight="1">
      <c r="B44" s="572" t="s">
        <v>387</v>
      </c>
      <c r="C44" s="572"/>
      <c r="D44" s="572"/>
      <c r="E44" s="572"/>
      <c r="F44" s="572"/>
      <c r="G44" s="572"/>
      <c r="H44" s="394" t="s">
        <v>388</v>
      </c>
      <c r="I44" s="394"/>
      <c r="J44" s="394"/>
      <c r="K44" s="394" t="s">
        <v>389</v>
      </c>
      <c r="L44" s="165" t="s">
        <v>390</v>
      </c>
      <c r="M44" s="103">
        <f>H32</f>
        <v>0</v>
      </c>
      <c r="O44" s="119" t="str">
        <f>IF('All Meals'!C49="","",'All Meals'!C49)</f>
        <v/>
      </c>
      <c r="P44" s="120"/>
      <c r="Q44" s="144"/>
      <c r="R44" s="144"/>
      <c r="S44" s="144"/>
      <c r="T44" s="132"/>
      <c r="U44" s="122">
        <f t="shared" si="6"/>
        <v>0</v>
      </c>
      <c r="V44" s="122">
        <f t="shared" si="7"/>
        <v>0</v>
      </c>
      <c r="W44" s="122">
        <f t="shared" si="4"/>
        <v>0</v>
      </c>
      <c r="X44" s="122"/>
      <c r="Y44" s="152"/>
      <c r="Z44" s="144"/>
      <c r="AA44" s="144"/>
      <c r="AB44" s="144"/>
      <c r="AC44" s="144"/>
      <c r="AD44">
        <f t="shared" si="8"/>
        <v>0</v>
      </c>
      <c r="AE44">
        <f t="shared" si="9"/>
        <v>0</v>
      </c>
      <c r="AF44">
        <f t="shared" si="5"/>
        <v>0</v>
      </c>
    </row>
    <row r="45" spans="2:49" ht="47.25" customHeight="1">
      <c r="B45" s="571" t="s">
        <v>391</v>
      </c>
      <c r="C45" s="571"/>
      <c r="D45" s="571"/>
      <c r="E45" s="571"/>
      <c r="F45" s="571"/>
      <c r="G45" s="571"/>
      <c r="H45" s="335"/>
      <c r="I45" s="335"/>
      <c r="J45" s="335"/>
      <c r="K45" s="335"/>
      <c r="L45" s="165" t="b">
        <v>0</v>
      </c>
      <c r="M45" s="103">
        <f>IF(L45=TRUE,M43*140,0)</f>
        <v>0</v>
      </c>
      <c r="O45" s="119" t="str">
        <f>IF('All Meals'!C50="","",'All Meals'!C50)</f>
        <v/>
      </c>
      <c r="P45" s="120"/>
      <c r="Q45" s="144"/>
      <c r="R45" s="144"/>
      <c r="S45" s="144"/>
      <c r="T45" s="132"/>
      <c r="U45" s="122">
        <f t="shared" si="6"/>
        <v>0</v>
      </c>
      <c r="V45" s="122">
        <f t="shared" si="7"/>
        <v>0</v>
      </c>
      <c r="W45" s="122">
        <f t="shared" si="4"/>
        <v>0</v>
      </c>
      <c r="X45" s="122"/>
      <c r="Y45" s="152"/>
      <c r="Z45" s="144"/>
      <c r="AA45" s="144"/>
      <c r="AB45" s="144"/>
      <c r="AC45" s="144"/>
      <c r="AD45">
        <f t="shared" si="8"/>
        <v>0</v>
      </c>
      <c r="AE45">
        <f t="shared" si="9"/>
        <v>0</v>
      </c>
      <c r="AF45">
        <f t="shared" si="5"/>
        <v>0</v>
      </c>
    </row>
    <row r="46" spans="2:49" ht="48" customHeight="1">
      <c r="B46" s="571" t="s">
        <v>392</v>
      </c>
      <c r="C46" s="571"/>
      <c r="D46" s="571"/>
      <c r="E46" s="571"/>
      <c r="F46" s="571"/>
      <c r="G46" s="571"/>
      <c r="H46" s="335"/>
      <c r="I46" s="335"/>
      <c r="J46" s="335"/>
      <c r="K46" s="335"/>
      <c r="L46" s="165" t="b">
        <v>0</v>
      </c>
      <c r="M46" s="103">
        <f>IF(L46=TRUE,M44*110,0)</f>
        <v>0</v>
      </c>
      <c r="O46" s="119" t="str">
        <f>IF('All Meals'!C51="","",'All Meals'!C51)</f>
        <v/>
      </c>
      <c r="P46" s="120"/>
      <c r="Q46" s="144"/>
      <c r="R46" s="144"/>
      <c r="S46" s="144"/>
      <c r="T46" s="132"/>
      <c r="U46" s="122">
        <f t="shared" si="6"/>
        <v>0</v>
      </c>
      <c r="V46" s="122">
        <f t="shared" si="7"/>
        <v>0</v>
      </c>
      <c r="W46" s="122">
        <f t="shared" si="4"/>
        <v>0</v>
      </c>
      <c r="X46" s="122"/>
      <c r="Y46" s="152"/>
      <c r="Z46" s="144"/>
      <c r="AA46" s="144"/>
      <c r="AB46" s="144"/>
      <c r="AC46" s="144"/>
      <c r="AD46">
        <f t="shared" si="8"/>
        <v>0</v>
      </c>
      <c r="AE46">
        <f t="shared" si="9"/>
        <v>0</v>
      </c>
      <c r="AF46">
        <f t="shared" si="5"/>
        <v>0</v>
      </c>
    </row>
    <row r="47" spans="2:49" ht="47.25" customHeight="1">
      <c r="B47" s="571" t="s">
        <v>393</v>
      </c>
      <c r="C47" s="571"/>
      <c r="D47" s="571"/>
      <c r="E47" s="571"/>
      <c r="F47" s="571"/>
      <c r="G47" s="571"/>
      <c r="H47" s="335"/>
      <c r="I47" s="335"/>
      <c r="J47" s="335"/>
      <c r="K47" s="335"/>
      <c r="L47" s="165" t="b">
        <v>0</v>
      </c>
      <c r="M47" s="103">
        <f>IF(L47=TRUE,M43*30,0)</f>
        <v>0</v>
      </c>
      <c r="O47" s="119" t="str">
        <f>IF('All Meals'!C52="","",'All Meals'!C52)</f>
        <v/>
      </c>
      <c r="P47" s="120"/>
      <c r="Q47" s="144"/>
      <c r="R47" s="144"/>
      <c r="S47" s="144"/>
      <c r="T47" s="132"/>
      <c r="U47" s="122">
        <f t="shared" si="6"/>
        <v>0</v>
      </c>
      <c r="V47" s="122">
        <f t="shared" si="7"/>
        <v>0</v>
      </c>
      <c r="W47" s="122">
        <f t="shared" si="4"/>
        <v>0</v>
      </c>
      <c r="X47" s="122"/>
      <c r="Y47" s="152"/>
      <c r="Z47" s="144"/>
      <c r="AA47" s="144"/>
      <c r="AB47" s="144"/>
      <c r="AC47" s="144"/>
      <c r="AD47">
        <f t="shared" si="8"/>
        <v>0</v>
      </c>
      <c r="AE47">
        <f t="shared" si="9"/>
        <v>0</v>
      </c>
      <c r="AF47">
        <f t="shared" si="5"/>
        <v>0</v>
      </c>
    </row>
    <row r="48" spans="2:49" ht="47.25" customHeight="1">
      <c r="B48" s="586" t="s">
        <v>394</v>
      </c>
      <c r="C48" s="587"/>
      <c r="D48" s="587"/>
      <c r="E48" s="587"/>
      <c r="F48" s="587"/>
      <c r="G48" s="587"/>
      <c r="H48" s="587"/>
      <c r="I48" s="587"/>
      <c r="J48" s="587"/>
      <c r="K48" s="588"/>
      <c r="O48" s="119" t="str">
        <f>IF('All Meals'!C53="","",'All Meals'!C53)</f>
        <v/>
      </c>
      <c r="P48" s="120"/>
      <c r="Q48" s="144"/>
      <c r="R48" s="144"/>
      <c r="S48" s="144"/>
      <c r="T48" s="132"/>
      <c r="U48" s="122">
        <f t="shared" si="6"/>
        <v>0</v>
      </c>
      <c r="V48" s="122">
        <f t="shared" si="7"/>
        <v>0</v>
      </c>
      <c r="W48" s="122">
        <f t="shared" si="4"/>
        <v>0</v>
      </c>
      <c r="X48" s="122"/>
      <c r="Y48" s="152"/>
      <c r="Z48" s="144"/>
      <c r="AA48" s="144"/>
      <c r="AB48" s="144"/>
      <c r="AC48" s="144"/>
      <c r="AD48">
        <f t="shared" si="8"/>
        <v>0</v>
      </c>
      <c r="AE48">
        <f t="shared" si="9"/>
        <v>0</v>
      </c>
      <c r="AF48">
        <f t="shared" si="5"/>
        <v>0</v>
      </c>
    </row>
    <row r="49" spans="2:32" ht="57.75" customHeight="1">
      <c r="B49" s="592" t="s">
        <v>387</v>
      </c>
      <c r="C49" s="592"/>
      <c r="D49" s="592"/>
      <c r="E49" s="592"/>
      <c r="F49" s="592"/>
      <c r="G49" s="592"/>
      <c r="H49" s="392" t="s">
        <v>395</v>
      </c>
      <c r="I49" s="394"/>
      <c r="J49" s="394"/>
      <c r="K49" s="392" t="s">
        <v>396</v>
      </c>
      <c r="L49" s="3"/>
      <c r="O49" s="119" t="str">
        <f>IF('All Meals'!C54="","",'All Meals'!C54)</f>
        <v/>
      </c>
      <c r="P49" s="120"/>
      <c r="Q49" s="144"/>
      <c r="R49" s="144"/>
      <c r="S49" s="144"/>
      <c r="T49" s="132"/>
      <c r="U49" s="122">
        <f t="shared" si="6"/>
        <v>0</v>
      </c>
      <c r="V49" s="122">
        <f t="shared" si="7"/>
        <v>0</v>
      </c>
      <c r="W49" s="122">
        <f t="shared" si="4"/>
        <v>0</v>
      </c>
      <c r="X49" s="122"/>
      <c r="Y49" s="152"/>
      <c r="Z49" s="144"/>
      <c r="AA49" s="144"/>
      <c r="AB49" s="144"/>
      <c r="AC49" s="144"/>
      <c r="AD49">
        <f t="shared" si="8"/>
        <v>0</v>
      </c>
      <c r="AE49">
        <f t="shared" si="9"/>
        <v>0</v>
      </c>
      <c r="AF49">
        <f t="shared" si="5"/>
        <v>0</v>
      </c>
    </row>
    <row r="50" spans="2:32" ht="47.25" customHeight="1">
      <c r="B50" s="583" t="s">
        <v>397</v>
      </c>
      <c r="C50" s="584"/>
      <c r="D50" s="584"/>
      <c r="E50" s="584"/>
      <c r="F50" s="584"/>
      <c r="G50" s="585"/>
      <c r="H50" s="335"/>
      <c r="I50" s="335"/>
      <c r="J50" s="335"/>
      <c r="K50" s="336"/>
      <c r="L50" s="3" t="b">
        <v>0</v>
      </c>
      <c r="M50">
        <f>IF(L50=TRUE,M43*30,0)</f>
        <v>0</v>
      </c>
      <c r="O50" s="119" t="str">
        <f>IF('All Meals'!C55="","",'All Meals'!C55)</f>
        <v/>
      </c>
      <c r="P50" s="120"/>
      <c r="Q50" s="144"/>
      <c r="R50" s="144"/>
      <c r="S50" s="144"/>
      <c r="T50" s="132"/>
      <c r="U50" s="122">
        <f t="shared" si="6"/>
        <v>0</v>
      </c>
      <c r="V50" s="122">
        <f t="shared" si="7"/>
        <v>0</v>
      </c>
      <c r="W50" s="122">
        <f t="shared" si="4"/>
        <v>0</v>
      </c>
      <c r="X50" s="122"/>
      <c r="Y50" s="152"/>
      <c r="Z50" s="144"/>
      <c r="AA50" s="144"/>
      <c r="AB50" s="144"/>
      <c r="AC50" s="144"/>
      <c r="AD50">
        <f t="shared" si="8"/>
        <v>0</v>
      </c>
      <c r="AE50">
        <f t="shared" si="9"/>
        <v>0</v>
      </c>
      <c r="AF50">
        <f t="shared" si="5"/>
        <v>0</v>
      </c>
    </row>
    <row r="51" spans="2:32" ht="47.25" customHeight="1">
      <c r="B51" s="567" t="s">
        <v>398</v>
      </c>
      <c r="C51" s="567"/>
      <c r="D51" s="567"/>
      <c r="E51" s="567"/>
      <c r="F51" s="567"/>
      <c r="G51" s="567"/>
      <c r="H51" s="567"/>
      <c r="I51" s="567"/>
      <c r="J51" s="567"/>
      <c r="K51" s="567"/>
      <c r="L51" s="3" t="s">
        <v>399</v>
      </c>
      <c r="M51" s="103">
        <f>SUM(M45:M50)/3</f>
        <v>0</v>
      </c>
      <c r="O51" s="119" t="str">
        <f>IF('All Meals'!C56="","",'All Meals'!C56)</f>
        <v/>
      </c>
      <c r="P51" s="120"/>
      <c r="Q51" s="144"/>
      <c r="R51" s="144"/>
      <c r="S51" s="144"/>
      <c r="T51" s="132"/>
      <c r="U51" s="122">
        <f t="shared" si="6"/>
        <v>0</v>
      </c>
      <c r="V51" s="122">
        <f t="shared" si="7"/>
        <v>0</v>
      </c>
      <c r="W51" s="122">
        <f t="shared" si="4"/>
        <v>0</v>
      </c>
      <c r="X51" s="122"/>
      <c r="Y51" s="152"/>
      <c r="Z51" s="144"/>
      <c r="AA51" s="144"/>
      <c r="AB51" s="144"/>
      <c r="AC51" s="144"/>
      <c r="AD51">
        <f t="shared" si="8"/>
        <v>0</v>
      </c>
      <c r="AE51">
        <f t="shared" si="9"/>
        <v>0</v>
      </c>
      <c r="AF51">
        <f t="shared" si="5"/>
        <v>0</v>
      </c>
    </row>
    <row r="52" spans="2:32" ht="47.25" customHeight="1">
      <c r="B52" s="3"/>
      <c r="C52" s="3"/>
      <c r="D52" s="165"/>
      <c r="E52" s="165"/>
      <c r="F52" s="165"/>
      <c r="G52" s="330"/>
      <c r="H52" s="330"/>
      <c r="I52" s="330"/>
      <c r="J52" s="330"/>
      <c r="K52" s="330"/>
      <c r="L52" s="103"/>
      <c r="M52" s="103"/>
      <c r="O52" s="119" t="str">
        <f>IF('All Meals'!C57="","",'All Meals'!C57)</f>
        <v/>
      </c>
      <c r="P52" s="120"/>
      <c r="Q52" s="144"/>
      <c r="R52" s="144"/>
      <c r="S52" s="144"/>
      <c r="T52" s="132"/>
      <c r="U52" s="122">
        <f t="shared" si="6"/>
        <v>0</v>
      </c>
      <c r="V52" s="122">
        <f t="shared" si="7"/>
        <v>0</v>
      </c>
      <c r="W52" s="122">
        <f t="shared" si="4"/>
        <v>0</v>
      </c>
      <c r="X52" s="122"/>
      <c r="Y52" s="152"/>
      <c r="Z52" s="144"/>
      <c r="AA52" s="144"/>
      <c r="AB52" s="144"/>
      <c r="AC52" s="144"/>
      <c r="AD52">
        <f t="shared" si="8"/>
        <v>0</v>
      </c>
      <c r="AE52">
        <f t="shared" si="9"/>
        <v>0</v>
      </c>
      <c r="AF52">
        <f t="shared" si="5"/>
        <v>0</v>
      </c>
    </row>
    <row r="53" spans="2:32" ht="47.25" customHeight="1">
      <c r="B53" s="3"/>
      <c r="C53" s="3"/>
      <c r="D53" s="3"/>
      <c r="E53" s="3"/>
      <c r="F53" s="3"/>
      <c r="G53" s="570"/>
      <c r="H53" s="570"/>
      <c r="I53" s="570"/>
      <c r="J53" s="570"/>
      <c r="K53" s="570"/>
      <c r="L53" s="103"/>
      <c r="M53" s="103"/>
      <c r="O53" s="119" t="str">
        <f>IF('All Meals'!C58="","",'All Meals'!C58)</f>
        <v/>
      </c>
      <c r="P53" s="120"/>
      <c r="Q53" s="144"/>
      <c r="R53" s="144"/>
      <c r="S53" s="144"/>
      <c r="T53" s="132"/>
      <c r="U53" s="122">
        <f t="shared" si="6"/>
        <v>0</v>
      </c>
      <c r="V53" s="122">
        <f t="shared" si="7"/>
        <v>0</v>
      </c>
      <c r="W53" s="122">
        <f t="shared" si="4"/>
        <v>0</v>
      </c>
      <c r="X53" s="122"/>
      <c r="Y53" s="152"/>
      <c r="Z53" s="144"/>
      <c r="AA53" s="144"/>
      <c r="AB53" s="144"/>
      <c r="AC53" s="144"/>
      <c r="AD53">
        <f t="shared" si="8"/>
        <v>0</v>
      </c>
      <c r="AE53">
        <f t="shared" si="9"/>
        <v>0</v>
      </c>
      <c r="AF53">
        <f t="shared" si="5"/>
        <v>0</v>
      </c>
    </row>
    <row r="54" spans="2:32" ht="47.25" customHeight="1">
      <c r="C54" s="3"/>
      <c r="D54" s="3"/>
      <c r="E54" s="3"/>
      <c r="F54" s="3"/>
      <c r="L54" s="103"/>
      <c r="M54" s="103"/>
      <c r="O54" s="119" t="str">
        <f>IF('All Meals'!C59="","",'All Meals'!C59)</f>
        <v/>
      </c>
      <c r="P54" s="120"/>
      <c r="Q54" s="144"/>
      <c r="R54" s="144"/>
      <c r="S54" s="144"/>
      <c r="T54" s="132"/>
      <c r="U54" s="122">
        <f t="shared" si="6"/>
        <v>0</v>
      </c>
      <c r="V54" s="122">
        <f t="shared" si="7"/>
        <v>0</v>
      </c>
      <c r="W54" s="122">
        <f t="shared" si="4"/>
        <v>0</v>
      </c>
      <c r="X54" s="122"/>
      <c r="Y54" s="152"/>
      <c r="Z54" s="144"/>
      <c r="AA54" s="144"/>
      <c r="AB54" s="144"/>
      <c r="AC54" s="144"/>
      <c r="AD54">
        <f t="shared" si="8"/>
        <v>0</v>
      </c>
      <c r="AE54">
        <f t="shared" si="9"/>
        <v>0</v>
      </c>
      <c r="AF54">
        <f t="shared" si="5"/>
        <v>0</v>
      </c>
    </row>
    <row r="55" spans="2:32" ht="47.25" customHeight="1">
      <c r="B55" s="567"/>
      <c r="C55" s="567"/>
      <c r="D55" s="567"/>
      <c r="E55" s="567"/>
      <c r="F55" s="567"/>
      <c r="G55" s="567"/>
      <c r="H55" s="567"/>
      <c r="I55" s="567"/>
      <c r="J55" s="567"/>
      <c r="K55" s="567"/>
      <c r="L55" s="103"/>
      <c r="M55" s="103"/>
      <c r="O55" s="119" t="str">
        <f>IF('All Meals'!C60="","",'All Meals'!C60)</f>
        <v/>
      </c>
      <c r="P55" s="120"/>
      <c r="Q55" s="144"/>
      <c r="R55" s="144"/>
      <c r="S55" s="144"/>
      <c r="T55" s="132"/>
      <c r="U55" s="122">
        <f t="shared" si="6"/>
        <v>0</v>
      </c>
      <c r="V55" s="122">
        <f t="shared" si="7"/>
        <v>0</v>
      </c>
      <c r="W55" s="122">
        <f t="shared" si="4"/>
        <v>0</v>
      </c>
      <c r="X55" s="122"/>
      <c r="Y55" s="152"/>
      <c r="Z55" s="144"/>
      <c r="AA55" s="144"/>
      <c r="AB55" s="144"/>
      <c r="AC55" s="144"/>
      <c r="AD55">
        <f t="shared" si="8"/>
        <v>0</v>
      </c>
      <c r="AE55">
        <f t="shared" si="9"/>
        <v>0</v>
      </c>
      <c r="AF55">
        <f t="shared" si="5"/>
        <v>0</v>
      </c>
    </row>
    <row r="56" spans="2:32" ht="47.25" customHeight="1">
      <c r="H56" s="593"/>
      <c r="I56" s="593"/>
      <c r="J56" s="593"/>
      <c r="K56" s="593"/>
      <c r="O56" s="119" t="str">
        <f>IF('All Meals'!C61="","",'All Meals'!C61)</f>
        <v/>
      </c>
      <c r="P56" s="120"/>
      <c r="Q56" s="144"/>
      <c r="R56" s="144"/>
      <c r="S56" s="144"/>
      <c r="T56" s="132"/>
      <c r="U56" s="122">
        <f t="shared" si="6"/>
        <v>0</v>
      </c>
      <c r="V56" s="122">
        <f t="shared" si="7"/>
        <v>0</v>
      </c>
      <c r="W56" s="122">
        <f t="shared" si="4"/>
        <v>0</v>
      </c>
      <c r="X56" s="122"/>
      <c r="Y56" s="152"/>
      <c r="Z56" s="144"/>
      <c r="AA56" s="144"/>
      <c r="AB56" s="144"/>
      <c r="AC56" s="144"/>
      <c r="AD56">
        <f t="shared" si="8"/>
        <v>0</v>
      </c>
      <c r="AE56">
        <f t="shared" si="9"/>
        <v>0</v>
      </c>
      <c r="AF56">
        <f t="shared" si="5"/>
        <v>0</v>
      </c>
    </row>
    <row r="57" spans="2:32" ht="47.25" customHeight="1">
      <c r="O57" s="119" t="str">
        <f>IF('All Meals'!C62="","",'All Meals'!C62)</f>
        <v/>
      </c>
      <c r="P57" s="120"/>
      <c r="Q57" s="144"/>
      <c r="R57" s="144"/>
      <c r="S57" s="144"/>
      <c r="T57" s="132"/>
      <c r="U57" s="122">
        <f t="shared" si="6"/>
        <v>0</v>
      </c>
      <c r="V57" s="122">
        <f t="shared" si="7"/>
        <v>0</v>
      </c>
      <c r="W57" s="122">
        <f t="shared" si="4"/>
        <v>0</v>
      </c>
      <c r="X57" s="122"/>
      <c r="Y57" s="152"/>
      <c r="Z57" s="144"/>
      <c r="AA57" s="144"/>
      <c r="AB57" s="144"/>
      <c r="AC57" s="144"/>
      <c r="AD57">
        <f t="shared" si="8"/>
        <v>0</v>
      </c>
      <c r="AE57">
        <f t="shared" si="9"/>
        <v>0</v>
      </c>
      <c r="AF57">
        <f t="shared" si="5"/>
        <v>0</v>
      </c>
    </row>
    <row r="58" spans="2:32" ht="47.25" customHeight="1" thickBot="1">
      <c r="O58" s="1"/>
      <c r="P58" s="1"/>
    </row>
    <row r="59" spans="2:32" ht="47.25" customHeight="1">
      <c r="O59" s="1"/>
      <c r="P59" s="1"/>
      <c r="Q59" s="594" t="s">
        <v>400</v>
      </c>
      <c r="R59" s="595"/>
      <c r="S59" s="595"/>
      <c r="T59" s="595"/>
      <c r="U59" s="595"/>
      <c r="V59" s="595"/>
      <c r="W59" s="595"/>
      <c r="X59" s="595"/>
      <c r="Y59" s="596"/>
    </row>
    <row r="60" spans="2:32" ht="47.25" customHeight="1">
      <c r="L60" s="103"/>
      <c r="M60" s="103"/>
      <c r="O60" s="1"/>
      <c r="P60" s="1"/>
      <c r="Q60" s="326" t="s">
        <v>401</v>
      </c>
      <c r="R60" s="627" t="s">
        <v>402</v>
      </c>
      <c r="S60" s="628"/>
      <c r="T60" s="597" t="s">
        <v>403</v>
      </c>
      <c r="U60" s="598"/>
      <c r="V60" s="598"/>
      <c r="W60" s="598"/>
      <c r="X60" s="599"/>
      <c r="Y60" s="327" t="s">
        <v>404</v>
      </c>
    </row>
    <row r="61" spans="2:32" ht="47.25" customHeight="1">
      <c r="L61" s="103"/>
      <c r="M61" s="103"/>
      <c r="O61" s="1"/>
      <c r="P61" s="1"/>
      <c r="Q61" s="610" t="s">
        <v>405</v>
      </c>
      <c r="R61" s="631" t="s">
        <v>406</v>
      </c>
      <c r="S61" s="632"/>
      <c r="T61" s="612" t="s">
        <v>407</v>
      </c>
      <c r="U61" s="613"/>
      <c r="V61" s="613"/>
      <c r="W61" s="613"/>
      <c r="X61" s="614"/>
      <c r="Y61" s="618"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c r="L62" s="103"/>
      <c r="M62" s="103"/>
      <c r="Q62" s="611"/>
      <c r="R62" s="629">
        <f>ROUND(SUM(L68,Q73,Z73),2)</f>
        <v>0</v>
      </c>
      <c r="S62" s="630"/>
      <c r="T62" s="615"/>
      <c r="U62" s="616"/>
      <c r="V62" s="616"/>
      <c r="W62" s="616"/>
      <c r="X62" s="617"/>
      <c r="Y62" s="619"/>
    </row>
    <row r="63" spans="2:32" ht="47.25" customHeight="1">
      <c r="L63" s="103"/>
      <c r="M63" s="103"/>
      <c r="Q63" s="610" t="s">
        <v>408</v>
      </c>
      <c r="R63" s="631" t="s">
        <v>409</v>
      </c>
      <c r="S63" s="632"/>
      <c r="T63" s="621" t="s">
        <v>410</v>
      </c>
      <c r="U63" s="622"/>
      <c r="V63" s="622"/>
      <c r="W63" s="622"/>
      <c r="X63" s="623"/>
      <c r="Y63" s="646"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3"/>
    </row>
    <row r="64" spans="2:32" ht="47.25" customHeight="1">
      <c r="L64" s="103"/>
      <c r="M64" s="103"/>
      <c r="P64" s="332"/>
      <c r="Q64" s="620"/>
      <c r="R64" s="644">
        <f>ROUND(IF(ISERROR(SUM(M68,R73,AA73)*9/R62),0,SUM(M68,R73,AA73)*9/R62),2)</f>
        <v>0</v>
      </c>
      <c r="S64" s="645"/>
      <c r="T64" s="624"/>
      <c r="U64" s="625"/>
      <c r="V64" s="625"/>
      <c r="W64" s="625"/>
      <c r="X64" s="626"/>
      <c r="Y64" s="647"/>
    </row>
    <row r="65" spans="11:29" ht="22.5" customHeight="1">
      <c r="K65" s="391"/>
      <c r="L65" s="103"/>
      <c r="M65" s="103"/>
      <c r="Q65" s="633" t="s">
        <v>411</v>
      </c>
      <c r="R65" s="635" t="s">
        <v>406</v>
      </c>
      <c r="S65" s="636"/>
      <c r="T65" s="621" t="s">
        <v>412</v>
      </c>
      <c r="U65" s="622"/>
      <c r="V65" s="622"/>
      <c r="W65" s="622"/>
      <c r="X65" s="623"/>
      <c r="Y65" s="642"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c r="K66" s="391"/>
      <c r="L66" s="391"/>
      <c r="Q66" s="634"/>
      <c r="R66" s="637">
        <f>SUM(L67,T73,AC73)</f>
        <v>0</v>
      </c>
      <c r="S66" s="638"/>
      <c r="T66" s="639"/>
      <c r="U66" s="640"/>
      <c r="V66" s="640"/>
      <c r="W66" s="640"/>
      <c r="X66" s="641"/>
      <c r="Y66" s="643"/>
    </row>
    <row r="67" spans="11:29" ht="22.5" hidden="1" customHeight="1">
      <c r="K67" s="391" t="s">
        <v>411</v>
      </c>
      <c r="L67" s="103">
        <f>SUM(M9,M17,M26,M34,M51)</f>
        <v>0</v>
      </c>
      <c r="T67">
        <v>400</v>
      </c>
      <c r="U67">
        <v>550</v>
      </c>
      <c r="V67">
        <v>375</v>
      </c>
      <c r="W67">
        <v>575</v>
      </c>
      <c r="Y67">
        <v>600</v>
      </c>
    </row>
    <row r="68" spans="11:29" ht="15" hidden="1" customHeight="1">
      <c r="K68" s="391" t="s">
        <v>413</v>
      </c>
      <c r="L68" s="103">
        <f>SUM(L13,L20,L30,L40)</f>
        <v>0</v>
      </c>
      <c r="M68" s="103">
        <f>SUM(M13,M20,M30,M40)</f>
        <v>0</v>
      </c>
      <c r="T68">
        <f>SUM(T8:T57)</f>
        <v>0</v>
      </c>
      <c r="Z68">
        <f>SUM(Z8:Z57)</f>
        <v>0</v>
      </c>
      <c r="AA68">
        <f>SUM(AA8:AA57)</f>
        <v>0</v>
      </c>
      <c r="AC68">
        <f>SUM(AC8:AC57)</f>
        <v>0</v>
      </c>
    </row>
    <row r="69" spans="11:29" ht="15" hidden="1" customHeight="1">
      <c r="Q69" t="s">
        <v>414</v>
      </c>
      <c r="R69" t="s">
        <v>415</v>
      </c>
      <c r="T69" t="s">
        <v>416</v>
      </c>
      <c r="Z69" t="s">
        <v>306</v>
      </c>
      <c r="AA69" t="s">
        <v>415</v>
      </c>
      <c r="AC69" t="s">
        <v>416</v>
      </c>
    </row>
    <row r="70" spans="11:29" ht="15" hidden="1" customHeight="1">
      <c r="Q70" t="s">
        <v>417</v>
      </c>
      <c r="R70" t="s">
        <v>418</v>
      </c>
      <c r="Z70" t="s">
        <v>417</v>
      </c>
      <c r="AA70" t="s">
        <v>418</v>
      </c>
    </row>
    <row r="71" spans="11:29" ht="15" hidden="1" customHeight="1">
      <c r="Q71">
        <f>SUM(U8:U57)</f>
        <v>0</v>
      </c>
      <c r="R71">
        <f>SUM(V8:V57)</f>
        <v>0</v>
      </c>
      <c r="Z71">
        <f>SUM(AD8:AD57)</f>
        <v>0</v>
      </c>
      <c r="AA71">
        <f>SUM(AE8:AE57)</f>
        <v>0</v>
      </c>
    </row>
    <row r="72" spans="11:29" ht="15" hidden="1" customHeight="1">
      <c r="Q72" t="s">
        <v>330</v>
      </c>
      <c r="R72" t="s">
        <v>342</v>
      </c>
      <c r="S72" t="s">
        <v>419</v>
      </c>
      <c r="T72" t="s">
        <v>322</v>
      </c>
      <c r="Z72" t="s">
        <v>330</v>
      </c>
      <c r="AA72" t="s">
        <v>342</v>
      </c>
      <c r="AB72" s="391" t="s">
        <v>318</v>
      </c>
      <c r="AC72">
        <f>SUM(AF8:AF57)</f>
        <v>0</v>
      </c>
    </row>
    <row r="73" spans="11:29" ht="15" hidden="1" customHeight="1">
      <c r="Q73">
        <f>IF(ISERROR(Q71/$T$68),0, (Q71/$T$68))</f>
        <v>0</v>
      </c>
      <c r="R73">
        <f>IF(ISERROR(R71/$T$68),0,(R71/$T$68))</f>
        <v>0</v>
      </c>
      <c r="S73">
        <f>SUM(W8:W57)</f>
        <v>0</v>
      </c>
      <c r="T73">
        <f>IF(ISERROR(S73/$T$68),0,(S73/$T$68))</f>
        <v>0</v>
      </c>
      <c r="Z73">
        <f>IF(ISERROR(Z71/$T$68),0,(Z71/$T$68))</f>
        <v>0</v>
      </c>
      <c r="AA73">
        <f>IF(ISERROR(AA71/$T$68),0, (AA71/$T$68))</f>
        <v>0</v>
      </c>
      <c r="AB73" t="s">
        <v>322</v>
      </c>
      <c r="AC73">
        <f>IF(ISERROR(AC72/$T$68),0, (AC72/$T$68))</f>
        <v>0</v>
      </c>
    </row>
    <row r="74" spans="11:29">
      <c r="Q74" s="600" t="s">
        <v>420</v>
      </c>
      <c r="R74" s="600"/>
      <c r="S74" s="600"/>
      <c r="T74" s="600"/>
      <c r="U74" s="600"/>
      <c r="V74" s="600"/>
      <c r="W74" s="600"/>
      <c r="X74" s="600"/>
      <c r="Y74" s="600"/>
    </row>
    <row r="75" spans="11:29" ht="15.75" thickBot="1">
      <c r="Q75" s="600"/>
      <c r="R75" s="600"/>
      <c r="S75" s="600"/>
      <c r="T75" s="600"/>
      <c r="U75" s="600"/>
      <c r="V75" s="600"/>
      <c r="W75" s="600"/>
      <c r="X75" s="600"/>
      <c r="Y75" s="600"/>
    </row>
    <row r="76" spans="11:29" ht="15.75" thickTop="1">
      <c r="Q76" s="601"/>
      <c r="R76" s="602"/>
      <c r="S76" s="602"/>
      <c r="T76" s="602"/>
      <c r="U76" s="602"/>
      <c r="V76" s="602"/>
      <c r="W76" s="602"/>
      <c r="X76" s="602"/>
      <c r="Y76" s="603"/>
    </row>
    <row r="77" spans="11:29">
      <c r="Q77" s="604"/>
      <c r="R77" s="605"/>
      <c r="S77" s="605"/>
      <c r="T77" s="605"/>
      <c r="U77" s="605"/>
      <c r="V77" s="605"/>
      <c r="W77" s="605"/>
      <c r="X77" s="605"/>
      <c r="Y77" s="606"/>
    </row>
    <row r="78" spans="11:29">
      <c r="Q78" s="604"/>
      <c r="R78" s="605"/>
      <c r="S78" s="605"/>
      <c r="T78" s="605"/>
      <c r="U78" s="605"/>
      <c r="V78" s="605"/>
      <c r="W78" s="605"/>
      <c r="X78" s="605"/>
      <c r="Y78" s="606"/>
    </row>
    <row r="79" spans="11:29">
      <c r="Q79" s="604"/>
      <c r="R79" s="605"/>
      <c r="S79" s="605"/>
      <c r="T79" s="605"/>
      <c r="U79" s="605"/>
      <c r="V79" s="605"/>
      <c r="W79" s="605"/>
      <c r="X79" s="605"/>
      <c r="Y79" s="606"/>
    </row>
    <row r="80" spans="11:29">
      <c r="Q80" s="604"/>
      <c r="R80" s="605"/>
      <c r="S80" s="605"/>
      <c r="T80" s="605"/>
      <c r="U80" s="605"/>
      <c r="V80" s="605"/>
      <c r="W80" s="605"/>
      <c r="X80" s="605"/>
      <c r="Y80" s="606"/>
    </row>
    <row r="81" spans="17:25">
      <c r="Q81" s="604"/>
      <c r="R81" s="605"/>
      <c r="S81" s="605"/>
      <c r="T81" s="605"/>
      <c r="U81" s="605"/>
      <c r="V81" s="605"/>
      <c r="W81" s="605"/>
      <c r="X81" s="605"/>
      <c r="Y81" s="606"/>
    </row>
    <row r="82" spans="17:25">
      <c r="Q82" s="604"/>
      <c r="R82" s="605"/>
      <c r="S82" s="605"/>
      <c r="T82" s="605"/>
      <c r="U82" s="605"/>
      <c r="V82" s="605"/>
      <c r="W82" s="605"/>
      <c r="X82" s="605"/>
      <c r="Y82" s="606"/>
    </row>
    <row r="83" spans="17:25">
      <c r="Q83" s="604"/>
      <c r="R83" s="605"/>
      <c r="S83" s="605"/>
      <c r="T83" s="605"/>
      <c r="U83" s="605"/>
      <c r="V83" s="605"/>
      <c r="W83" s="605"/>
      <c r="X83" s="605"/>
      <c r="Y83" s="606"/>
    </row>
    <row r="84" spans="17:25">
      <c r="Q84" s="604"/>
      <c r="R84" s="605"/>
      <c r="S84" s="605"/>
      <c r="T84" s="605"/>
      <c r="U84" s="605"/>
      <c r="V84" s="605"/>
      <c r="W84" s="605"/>
      <c r="X84" s="605"/>
      <c r="Y84" s="606"/>
    </row>
    <row r="85" spans="17:25">
      <c r="Q85" s="604"/>
      <c r="R85" s="605"/>
      <c r="S85" s="605"/>
      <c r="T85" s="605"/>
      <c r="U85" s="605"/>
      <c r="V85" s="605"/>
      <c r="W85" s="605"/>
      <c r="X85" s="605"/>
      <c r="Y85" s="606"/>
    </row>
    <row r="86" spans="17:25">
      <c r="Q86" s="604"/>
      <c r="R86" s="605"/>
      <c r="S86" s="605"/>
      <c r="T86" s="605"/>
      <c r="U86" s="605"/>
      <c r="V86" s="605"/>
      <c r="W86" s="605"/>
      <c r="X86" s="605"/>
      <c r="Y86" s="606"/>
    </row>
    <row r="87" spans="17:25">
      <c r="Q87" s="604"/>
      <c r="R87" s="605"/>
      <c r="S87" s="605"/>
      <c r="T87" s="605"/>
      <c r="U87" s="605"/>
      <c r="V87" s="605"/>
      <c r="W87" s="605"/>
      <c r="X87" s="605"/>
      <c r="Y87" s="606"/>
    </row>
    <row r="88" spans="17:25">
      <c r="Q88" s="604"/>
      <c r="R88" s="605"/>
      <c r="S88" s="605"/>
      <c r="T88" s="605"/>
      <c r="U88" s="605"/>
      <c r="V88" s="605"/>
      <c r="W88" s="605"/>
      <c r="X88" s="605"/>
      <c r="Y88" s="606"/>
    </row>
    <row r="89" spans="17:25">
      <c r="Q89" s="604"/>
      <c r="R89" s="605"/>
      <c r="S89" s="605"/>
      <c r="T89" s="605"/>
      <c r="U89" s="605"/>
      <c r="V89" s="605"/>
      <c r="W89" s="605"/>
      <c r="X89" s="605"/>
      <c r="Y89" s="606"/>
    </row>
    <row r="90" spans="17:25">
      <c r="Q90" s="604"/>
      <c r="R90" s="605"/>
      <c r="S90" s="605"/>
      <c r="T90" s="605"/>
      <c r="U90" s="605"/>
      <c r="V90" s="605"/>
      <c r="W90" s="605"/>
      <c r="X90" s="605"/>
      <c r="Y90" s="606"/>
    </row>
    <row r="91" spans="17:25">
      <c r="Q91" s="604"/>
      <c r="R91" s="605"/>
      <c r="S91" s="605"/>
      <c r="T91" s="605"/>
      <c r="U91" s="605"/>
      <c r="V91" s="605"/>
      <c r="W91" s="605"/>
      <c r="X91" s="605"/>
      <c r="Y91" s="606"/>
    </row>
    <row r="92" spans="17:25">
      <c r="Q92" s="604"/>
      <c r="R92" s="605"/>
      <c r="S92" s="605"/>
      <c r="T92" s="605"/>
      <c r="U92" s="605"/>
      <c r="V92" s="605"/>
      <c r="W92" s="605"/>
      <c r="X92" s="605"/>
      <c r="Y92" s="606"/>
    </row>
    <row r="93" spans="17:25">
      <c r="Q93" s="604"/>
      <c r="R93" s="605"/>
      <c r="S93" s="605"/>
      <c r="T93" s="605"/>
      <c r="U93" s="605"/>
      <c r="V93" s="605"/>
      <c r="W93" s="605"/>
      <c r="X93" s="605"/>
      <c r="Y93" s="606"/>
    </row>
    <row r="94" spans="17:25">
      <c r="Q94" s="604"/>
      <c r="R94" s="605"/>
      <c r="S94" s="605"/>
      <c r="T94" s="605"/>
      <c r="U94" s="605"/>
      <c r="V94" s="605"/>
      <c r="W94" s="605"/>
      <c r="X94" s="605"/>
      <c r="Y94" s="606"/>
    </row>
    <row r="95" spans="17:25">
      <c r="Q95" s="604"/>
      <c r="R95" s="605"/>
      <c r="S95" s="605"/>
      <c r="T95" s="605"/>
      <c r="U95" s="605"/>
      <c r="V95" s="605"/>
      <c r="W95" s="605"/>
      <c r="X95" s="605"/>
      <c r="Y95" s="606"/>
    </row>
    <row r="96" spans="17:25">
      <c r="Q96" s="604"/>
      <c r="R96" s="605"/>
      <c r="S96" s="605"/>
      <c r="T96" s="605"/>
      <c r="U96" s="605"/>
      <c r="V96" s="605"/>
      <c r="W96" s="605"/>
      <c r="X96" s="605"/>
      <c r="Y96" s="606"/>
    </row>
    <row r="97" spans="17:25">
      <c r="Q97" s="604"/>
      <c r="R97" s="605"/>
      <c r="S97" s="605"/>
      <c r="T97" s="605"/>
      <c r="U97" s="605"/>
      <c r="V97" s="605"/>
      <c r="W97" s="605"/>
      <c r="X97" s="605"/>
      <c r="Y97" s="606"/>
    </row>
    <row r="98" spans="17:25">
      <c r="Q98" s="604"/>
      <c r="R98" s="605"/>
      <c r="S98" s="605"/>
      <c r="T98" s="605"/>
      <c r="U98" s="605"/>
      <c r="V98" s="605"/>
      <c r="W98" s="605"/>
      <c r="X98" s="605"/>
      <c r="Y98" s="606"/>
    </row>
    <row r="99" spans="17:25">
      <c r="Q99" s="604"/>
      <c r="R99" s="605"/>
      <c r="S99" s="605"/>
      <c r="T99" s="605"/>
      <c r="U99" s="605"/>
      <c r="V99" s="605"/>
      <c r="W99" s="605"/>
      <c r="X99" s="605"/>
      <c r="Y99" s="606"/>
    </row>
    <row r="100" spans="17:25">
      <c r="Q100" s="604"/>
      <c r="R100" s="605"/>
      <c r="S100" s="605"/>
      <c r="T100" s="605"/>
      <c r="U100" s="605"/>
      <c r="V100" s="605"/>
      <c r="W100" s="605"/>
      <c r="X100" s="605"/>
      <c r="Y100" s="606"/>
    </row>
    <row r="101" spans="17:25">
      <c r="Q101" s="604"/>
      <c r="R101" s="605"/>
      <c r="S101" s="605"/>
      <c r="T101" s="605"/>
      <c r="U101" s="605"/>
      <c r="V101" s="605"/>
      <c r="W101" s="605"/>
      <c r="X101" s="605"/>
      <c r="Y101" s="606"/>
    </row>
    <row r="102" spans="17:25">
      <c r="Q102" s="604"/>
      <c r="R102" s="605"/>
      <c r="S102" s="605"/>
      <c r="T102" s="605"/>
      <c r="U102" s="605"/>
      <c r="V102" s="605"/>
      <c r="W102" s="605"/>
      <c r="X102" s="605"/>
      <c r="Y102" s="606"/>
    </row>
    <row r="103" spans="17:25">
      <c r="Q103" s="604"/>
      <c r="R103" s="605"/>
      <c r="S103" s="605"/>
      <c r="T103" s="605"/>
      <c r="U103" s="605"/>
      <c r="V103" s="605"/>
      <c r="W103" s="605"/>
      <c r="X103" s="605"/>
      <c r="Y103" s="606"/>
    </row>
    <row r="104" spans="17:25" ht="15.75" thickBot="1">
      <c r="Q104" s="607"/>
      <c r="R104" s="608"/>
      <c r="S104" s="608"/>
      <c r="T104" s="608"/>
      <c r="U104" s="608"/>
      <c r="V104" s="608"/>
      <c r="W104" s="608"/>
      <c r="X104" s="608"/>
      <c r="Y104" s="609"/>
    </row>
    <row r="105" spans="17:25" ht="15.75" thickTop="1"/>
  </sheetData>
  <sheetProtection algorithmName="SHA-512" hashValue="ktS76EupkdMPh3B6TIYbb/vXTzEZPBNmp0bavx8Wgr3x930BISboywdKy+Zop/umeu1J73m2hEmM1rP5zd8WBA==" saltValue="d0O8NcZOOfLAshPIVqPYhw==" spinCount="100000" sheet="1"/>
  <mergeCells count="147">
    <mergeCell ref="B24:K24"/>
    <mergeCell ref="B25:G25"/>
    <mergeCell ref="G21:K21"/>
    <mergeCell ref="AH22:AW22"/>
    <mergeCell ref="B23:K23"/>
    <mergeCell ref="AV9:AW9"/>
    <mergeCell ref="A1:AC1"/>
    <mergeCell ref="A2:N2"/>
    <mergeCell ref="O2:R2"/>
    <mergeCell ref="Y2:Z2"/>
    <mergeCell ref="AA2:AD2"/>
    <mergeCell ref="B3:K3"/>
    <mergeCell ref="O3:T3"/>
    <mergeCell ref="Y3:AC3"/>
    <mergeCell ref="B4:K6"/>
    <mergeCell ref="O4:T4"/>
    <mergeCell ref="Y4:AC4"/>
    <mergeCell ref="AQ16:AS17"/>
    <mergeCell ref="AV16:AW17"/>
    <mergeCell ref="B17:K17"/>
    <mergeCell ref="AH17:AK18"/>
    <mergeCell ref="AN17:AO18"/>
    <mergeCell ref="G18:K18"/>
    <mergeCell ref="AQ18:AS19"/>
    <mergeCell ref="AR28:AS28"/>
    <mergeCell ref="AI28:AN28"/>
    <mergeCell ref="B26:K26"/>
    <mergeCell ref="G27:K27"/>
    <mergeCell ref="AR29:AS29"/>
    <mergeCell ref="AO30:AQ30"/>
    <mergeCell ref="AR30:AS30"/>
    <mergeCell ref="AH6:AO6"/>
    <mergeCell ref="AO28:AQ28"/>
    <mergeCell ref="AI26:AV26"/>
    <mergeCell ref="AV13:AW13"/>
    <mergeCell ref="AI27:AN27"/>
    <mergeCell ref="AO27:AQ27"/>
    <mergeCell ref="AR27:AS27"/>
    <mergeCell ref="G28:K28"/>
    <mergeCell ref="AQ6:AW7"/>
    <mergeCell ref="B7:K7"/>
    <mergeCell ref="AH7:AO7"/>
    <mergeCell ref="AH14:AO14"/>
    <mergeCell ref="AQ14:AW15"/>
    <mergeCell ref="B15:K15"/>
    <mergeCell ref="AH15:AK15"/>
    <mergeCell ref="AN15:AO15"/>
    <mergeCell ref="AH16:AK16"/>
    <mergeCell ref="AV18:AW19"/>
    <mergeCell ref="G19:K19"/>
    <mergeCell ref="AH19:AK20"/>
    <mergeCell ref="AN19:AO20"/>
    <mergeCell ref="G20:K20"/>
    <mergeCell ref="AN16:AO16"/>
    <mergeCell ref="AH10:AK11"/>
    <mergeCell ref="AN10:AO11"/>
    <mergeCell ref="AV10:AW10"/>
    <mergeCell ref="AH8:AK8"/>
    <mergeCell ref="AN8:AO8"/>
    <mergeCell ref="AQ8:AS13"/>
    <mergeCell ref="AV8:AW8"/>
    <mergeCell ref="B9:G9"/>
    <mergeCell ref="H9:K9"/>
    <mergeCell ref="AH9:AK9"/>
    <mergeCell ref="AN9:AO9"/>
    <mergeCell ref="AV11:AW11"/>
    <mergeCell ref="AH12:AK13"/>
    <mergeCell ref="AN12:AO13"/>
    <mergeCell ref="AV12:AW12"/>
    <mergeCell ref="B8:G8"/>
    <mergeCell ref="AI31:AN31"/>
    <mergeCell ref="B32:G32"/>
    <mergeCell ref="AO31:AQ31"/>
    <mergeCell ref="AR31:AS31"/>
    <mergeCell ref="AO32:AQ32"/>
    <mergeCell ref="AR32:AS32"/>
    <mergeCell ref="AO29:AQ29"/>
    <mergeCell ref="AI29:AN29"/>
    <mergeCell ref="AI32:AN32"/>
    <mergeCell ref="I32:K32"/>
    <mergeCell ref="G29:K29"/>
    <mergeCell ref="G30:K30"/>
    <mergeCell ref="G31:K31"/>
    <mergeCell ref="AI30:AN3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O33:AQ33"/>
    <mergeCell ref="AR33:AS33"/>
    <mergeCell ref="AO34:AQ34"/>
    <mergeCell ref="AR34:AS34"/>
    <mergeCell ref="B51:K51"/>
    <mergeCell ref="AO39:AQ39"/>
    <mergeCell ref="AR39:AS39"/>
    <mergeCell ref="AO37:AQ37"/>
    <mergeCell ref="AR37:AS37"/>
    <mergeCell ref="AO38:AQ38"/>
    <mergeCell ref="AR38:AS38"/>
    <mergeCell ref="AO35:AQ35"/>
    <mergeCell ref="AI37:AN37"/>
    <mergeCell ref="AI38:AN38"/>
    <mergeCell ref="B50:G50"/>
    <mergeCell ref="B48:K48"/>
    <mergeCell ref="AI35:AN35"/>
    <mergeCell ref="G36:K36"/>
    <mergeCell ref="AI36:AN36"/>
    <mergeCell ref="B33:K33"/>
    <mergeCell ref="AI33:AN33"/>
    <mergeCell ref="G34:K34"/>
    <mergeCell ref="AI34:AN34"/>
    <mergeCell ref="B49:G49"/>
    <mergeCell ref="AH40:AW40"/>
    <mergeCell ref="B55:K55"/>
    <mergeCell ref="B40:K40"/>
    <mergeCell ref="AI39:AN39"/>
    <mergeCell ref="B41:K41"/>
    <mergeCell ref="G53:K53"/>
    <mergeCell ref="AR35:AS35"/>
    <mergeCell ref="AO36:AQ36"/>
    <mergeCell ref="AR36:AS36"/>
    <mergeCell ref="B47:G47"/>
    <mergeCell ref="B46:G46"/>
    <mergeCell ref="B45:G45"/>
    <mergeCell ref="B44:G44"/>
    <mergeCell ref="B42:K42"/>
    <mergeCell ref="B43:K43"/>
    <mergeCell ref="G37:K37"/>
    <mergeCell ref="B39:K39"/>
    <mergeCell ref="G35:K35"/>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9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9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900-000002000000}">
      <formula1>0</formula1>
      <formula2>1000000</formula2>
    </dataValidation>
    <dataValidation type="decimal" allowBlank="1" showInputMessage="1" showErrorMessage="1" sqref="Q7:T7" xr:uid="{00000000-0002-0000-0900-000003000000}">
      <formula1>0</formula1>
      <formula2>1000000</formula2>
    </dataValidation>
    <dataValidation type="custom" operator="equal" allowBlank="1" showInputMessage="1" showErrorMessage="1" error="Please only check one box!" promptTitle="Only check 1 box!" sqref="C13" xr:uid="{00000000-0002-0000-0900-000004000000}">
      <formula1>C13=1</formula1>
    </dataValidation>
  </dataValidations>
  <hyperlinks>
    <hyperlink ref="AA2:AD2" location="'Simplified Nutrient Assessment'!Q59" display="Go to Results" xr:uid="{00000000-0004-0000-0900-000000000000}"/>
    <hyperlink ref="AH22:AV22" location="'Simplified Nutrient Assessment'!A1" display="Go Back to Assessement" xr:uid="{00000000-0004-0000-0900-000001000000}"/>
    <hyperlink ref="Y2:Z2" location="'Simplified Nutrient Assessment'!AI26" display="Click here to go to the calories and saturated fat table for commonly used condiments" xr:uid="{00000000-0004-0000-0900-000002000000}"/>
    <hyperlink ref="AI41:AT41" location="'Simplified Nutrient Assessment'!A1" display="Go Back to Assessement" xr:uid="{00000000-0004-0000-0900-000003000000}"/>
    <hyperlink ref="O2:R2" location="'Simplified Nutrient Assessment'!AQ6" display="Click here to go to Optional Serving Size and Fraction Calculators" xr:uid="{00000000-0004-0000-0900-000004000000}"/>
    <hyperlink ref="B7:K7" location="'Nutrient Instructions'!A29" display="Fruit (cups)" xr:uid="{00000000-0004-0000-0900-000005000000}"/>
    <hyperlink ref="B15:K15" location="'Nutrient Instructions'!A45" display="Milk (cups)" xr:uid="{00000000-0004-0000-0900-000006000000}"/>
    <hyperlink ref="O3:T3" location="'Nutrient Instructions'!A66" display="Main Dish Simplified Nutrient Data Entry" xr:uid="{00000000-0004-0000-0900-000007000000}"/>
    <hyperlink ref="Y3:AC3" location="'Nutrient Instructions'!A83" display="Other items: Sides and Condiments Nutrient Data Entry" xr:uid="{00000000-0004-0000-0900-000008000000}"/>
    <hyperlink ref="Q59:Y59" location="'Nutrient Instructions'!A103" display="Daily Amounts Based on the Average for a 5-day week" xr:uid="{00000000-0004-0000-0900-000009000000}"/>
    <hyperlink ref="B3:K3" location="'Nutrient Instructions'!A27" display="Fruit, Milk, and Non-starchy and Starchy Vegetable Nutrient Assessement" xr:uid="{00000000-0004-0000-0900-00000A000000}"/>
    <hyperlink ref="A2:N2" location="'Nutrient Instructions'!A1" display="Go to Instructions" xr:uid="{00000000-0004-0000-0900-00000B000000}"/>
    <hyperlink ref="G22:K22" location="'Nutrient Instructions'!A58" display="          Non-Starchy and Starchy Vegetables" xr:uid="{7CA300D1-5A87-4552-9F30-EF2819E3D866}"/>
    <hyperlink ref="B42:K42" location="'Nutrient Instructions'!A97" display="'Nutrient Instructions'!A97" xr:uid="{852EBB1B-0DB8-420B-ACA8-F491CF567D53}"/>
    <hyperlink ref="AH40" location="'Simplified Nutrient Assessment'!A1" display="Go Back to Assessment" xr:uid="{9273F68C-4C6A-4B7A-A644-593830D104F7}"/>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352425</xdr:colOff>
                    <xdr:row>9</xdr:row>
                    <xdr:rowOff>66675</xdr:rowOff>
                  </from>
                  <to>
                    <xdr:col>1</xdr:col>
                    <xdr:colOff>581025</xdr:colOff>
                    <xdr:row>9</xdr:row>
                    <xdr:rowOff>200025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352425</xdr:colOff>
                    <xdr:row>10</xdr:row>
                    <xdr:rowOff>95250</xdr:rowOff>
                  </from>
                  <to>
                    <xdr:col>1</xdr:col>
                    <xdr:colOff>581025</xdr:colOff>
                    <xdr:row>10</xdr:row>
                    <xdr:rowOff>238125</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352425</xdr:colOff>
                    <xdr:row>11</xdr:row>
                    <xdr:rowOff>85725</xdr:rowOff>
                  </from>
                  <to>
                    <xdr:col>1</xdr:col>
                    <xdr:colOff>581025</xdr:colOff>
                    <xdr:row>11</xdr:row>
                    <xdr:rowOff>238125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352425</xdr:colOff>
                    <xdr:row>12</xdr:row>
                    <xdr:rowOff>66675</xdr:rowOff>
                  </from>
                  <to>
                    <xdr:col>1</xdr:col>
                    <xdr:colOff>581025</xdr:colOff>
                    <xdr:row>12</xdr:row>
                    <xdr:rowOff>200025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314325</xdr:colOff>
                    <xdr:row>17</xdr:row>
                    <xdr:rowOff>123825</xdr:rowOff>
                  </from>
                  <to>
                    <xdr:col>1</xdr:col>
                    <xdr:colOff>523875</xdr:colOff>
                    <xdr:row>17</xdr:row>
                    <xdr:rowOff>276225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333375</xdr:colOff>
                    <xdr:row>18</xdr:row>
                    <xdr:rowOff>133350</xdr:rowOff>
                  </from>
                  <to>
                    <xdr:col>1</xdr:col>
                    <xdr:colOff>542925</xdr:colOff>
                    <xdr:row>18</xdr:row>
                    <xdr:rowOff>266700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323850</xdr:colOff>
                    <xdr:row>19</xdr:row>
                    <xdr:rowOff>104775</xdr:rowOff>
                  </from>
                  <to>
                    <xdr:col>1</xdr:col>
                    <xdr:colOff>542925</xdr:colOff>
                    <xdr:row>19</xdr:row>
                    <xdr:rowOff>238125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314325</xdr:colOff>
                    <xdr:row>20</xdr:row>
                    <xdr:rowOff>114300</xdr:rowOff>
                  </from>
                  <to>
                    <xdr:col>1</xdr:col>
                    <xdr:colOff>523875</xdr:colOff>
                    <xdr:row>20</xdr:row>
                    <xdr:rowOff>266700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400050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1228725</xdr:colOff>
                    <xdr:row>20</xdr:row>
                    <xdr:rowOff>400050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19050</xdr:colOff>
                    <xdr:row>26</xdr:row>
                    <xdr:rowOff>9525</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276225</xdr:colOff>
                    <xdr:row>26</xdr:row>
                    <xdr:rowOff>114300</xdr:rowOff>
                  </from>
                  <to>
                    <xdr:col>1</xdr:col>
                    <xdr:colOff>485775</xdr:colOff>
                    <xdr:row>26</xdr:row>
                    <xdr:rowOff>266700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276225</xdr:colOff>
                    <xdr:row>27</xdr:row>
                    <xdr:rowOff>114300</xdr:rowOff>
                  </from>
                  <to>
                    <xdr:col>1</xdr:col>
                    <xdr:colOff>485775</xdr:colOff>
                    <xdr:row>27</xdr:row>
                    <xdr:rowOff>266700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276225</xdr:colOff>
                    <xdr:row>28</xdr:row>
                    <xdr:rowOff>85725</xdr:rowOff>
                  </from>
                  <to>
                    <xdr:col>1</xdr:col>
                    <xdr:colOff>485775</xdr:colOff>
                    <xdr:row>28</xdr:row>
                    <xdr:rowOff>238125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276225</xdr:colOff>
                    <xdr:row>29</xdr:row>
                    <xdr:rowOff>114300</xdr:rowOff>
                  </from>
                  <to>
                    <xdr:col>1</xdr:col>
                    <xdr:colOff>485775</xdr:colOff>
                    <xdr:row>29</xdr:row>
                    <xdr:rowOff>266700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276225</xdr:colOff>
                    <xdr:row>33</xdr:row>
                    <xdr:rowOff>95250</xdr:rowOff>
                  </from>
                  <to>
                    <xdr:col>1</xdr:col>
                    <xdr:colOff>485775</xdr:colOff>
                    <xdr:row>33</xdr:row>
                    <xdr:rowOff>238125</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276225</xdr:colOff>
                    <xdr:row>34</xdr:row>
                    <xdr:rowOff>85725</xdr:rowOff>
                  </from>
                  <to>
                    <xdr:col>1</xdr:col>
                    <xdr:colOff>485775</xdr:colOff>
                    <xdr:row>34</xdr:row>
                    <xdr:rowOff>238125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276225</xdr:colOff>
                    <xdr:row>35</xdr:row>
                    <xdr:rowOff>66675</xdr:rowOff>
                  </from>
                  <to>
                    <xdr:col>1</xdr:col>
                    <xdr:colOff>485775</xdr:colOff>
                    <xdr:row>35</xdr:row>
                    <xdr:rowOff>200025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257175</xdr:colOff>
                    <xdr:row>36</xdr:row>
                    <xdr:rowOff>95250</xdr:rowOff>
                  </from>
                  <to>
                    <xdr:col>1</xdr:col>
                    <xdr:colOff>476250</xdr:colOff>
                    <xdr:row>36</xdr:row>
                    <xdr:rowOff>238125</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9525</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76200</xdr:colOff>
                    <xdr:row>7</xdr:row>
                    <xdr:rowOff>95250</xdr:rowOff>
                  </from>
                  <to>
                    <xdr:col>40</xdr:col>
                    <xdr:colOff>200025</xdr:colOff>
                    <xdr:row>7</xdr:row>
                    <xdr:rowOff>238125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66675</xdr:colOff>
                    <xdr:row>8</xdr:row>
                    <xdr:rowOff>95250</xdr:rowOff>
                  </from>
                  <to>
                    <xdr:col>40</xdr:col>
                    <xdr:colOff>180975</xdr:colOff>
                    <xdr:row>8</xdr:row>
                    <xdr:rowOff>238125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123825</xdr:colOff>
                    <xdr:row>7</xdr:row>
                    <xdr:rowOff>66675</xdr:rowOff>
                  </from>
                  <to>
                    <xdr:col>48</xdr:col>
                    <xdr:colOff>161925</xdr:colOff>
                    <xdr:row>7</xdr:row>
                    <xdr:rowOff>200025</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123825</xdr:colOff>
                    <xdr:row>8</xdr:row>
                    <xdr:rowOff>28575</xdr:rowOff>
                  </from>
                  <to>
                    <xdr:col>48</xdr:col>
                    <xdr:colOff>161925</xdr:colOff>
                    <xdr:row>8</xdr:row>
                    <xdr:rowOff>171450</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123825</xdr:colOff>
                    <xdr:row>9</xdr:row>
                    <xdr:rowOff>28575</xdr:rowOff>
                  </from>
                  <to>
                    <xdr:col>48</xdr:col>
                    <xdr:colOff>161925</xdr:colOff>
                    <xdr:row>9</xdr:row>
                    <xdr:rowOff>171450</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123825</xdr:colOff>
                    <xdr:row>10</xdr:row>
                    <xdr:rowOff>28575</xdr:rowOff>
                  </from>
                  <to>
                    <xdr:col>48</xdr:col>
                    <xdr:colOff>161925</xdr:colOff>
                    <xdr:row>10</xdr:row>
                    <xdr:rowOff>171450</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123825</xdr:colOff>
                    <xdr:row>11</xdr:row>
                    <xdr:rowOff>28575</xdr:rowOff>
                  </from>
                  <to>
                    <xdr:col>48</xdr:col>
                    <xdr:colOff>161925</xdr:colOff>
                    <xdr:row>11</xdr:row>
                    <xdr:rowOff>171450</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228600</xdr:colOff>
                    <xdr:row>9</xdr:row>
                    <xdr:rowOff>95250</xdr:rowOff>
                  </from>
                  <to>
                    <xdr:col>7</xdr:col>
                    <xdr:colOff>466725</xdr:colOff>
                    <xdr:row>9</xdr:row>
                    <xdr:rowOff>247650</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209550</xdr:colOff>
                    <xdr:row>10</xdr:row>
                    <xdr:rowOff>95250</xdr:rowOff>
                  </from>
                  <to>
                    <xdr:col>7</xdr:col>
                    <xdr:colOff>438150</xdr:colOff>
                    <xdr:row>10</xdr:row>
                    <xdr:rowOff>238125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219075</xdr:colOff>
                    <xdr:row>11</xdr:row>
                    <xdr:rowOff>95250</xdr:rowOff>
                  </from>
                  <to>
                    <xdr:col>7</xdr:col>
                    <xdr:colOff>447675</xdr:colOff>
                    <xdr:row>11</xdr:row>
                    <xdr:rowOff>247650</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228600</xdr:colOff>
                    <xdr:row>12</xdr:row>
                    <xdr:rowOff>85725</xdr:rowOff>
                  </from>
                  <to>
                    <xdr:col>7</xdr:col>
                    <xdr:colOff>466725</xdr:colOff>
                    <xdr:row>12</xdr:row>
                    <xdr:rowOff>238125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485775</xdr:colOff>
                    <xdr:row>44</xdr:row>
                    <xdr:rowOff>180975</xdr:rowOff>
                  </from>
                  <to>
                    <xdr:col>7</xdr:col>
                    <xdr:colOff>695325</xdr:colOff>
                    <xdr:row>44</xdr:row>
                    <xdr:rowOff>352425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485775</xdr:colOff>
                    <xdr:row>45</xdr:row>
                    <xdr:rowOff>171450</xdr:rowOff>
                  </from>
                  <to>
                    <xdr:col>7</xdr:col>
                    <xdr:colOff>695325</xdr:colOff>
                    <xdr:row>45</xdr:row>
                    <xdr:rowOff>342900</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476250</xdr:colOff>
                    <xdr:row>46</xdr:row>
                    <xdr:rowOff>161925</xdr:rowOff>
                  </from>
                  <to>
                    <xdr:col>7</xdr:col>
                    <xdr:colOff>685800</xdr:colOff>
                    <xdr:row>46</xdr:row>
                    <xdr:rowOff>333375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571500</xdr:colOff>
                    <xdr:row>44</xdr:row>
                    <xdr:rowOff>171450</xdr:rowOff>
                  </from>
                  <to>
                    <xdr:col>10</xdr:col>
                    <xdr:colOff>781050</xdr:colOff>
                    <xdr:row>44</xdr:row>
                    <xdr:rowOff>342900</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561975</xdr:colOff>
                    <xdr:row>45</xdr:row>
                    <xdr:rowOff>180975</xdr:rowOff>
                  </from>
                  <to>
                    <xdr:col>10</xdr:col>
                    <xdr:colOff>771525</xdr:colOff>
                    <xdr:row>45</xdr:row>
                    <xdr:rowOff>352425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552450</xdr:colOff>
                    <xdr:row>46</xdr:row>
                    <xdr:rowOff>171450</xdr:rowOff>
                  </from>
                  <to>
                    <xdr:col>10</xdr:col>
                    <xdr:colOff>762000</xdr:colOff>
                    <xdr:row>46</xdr:row>
                    <xdr:rowOff>342900</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419100</xdr:colOff>
                    <xdr:row>49</xdr:row>
                    <xdr:rowOff>114300</xdr:rowOff>
                  </from>
                  <to>
                    <xdr:col>7</xdr:col>
                    <xdr:colOff>628650</xdr:colOff>
                    <xdr:row>49</xdr:row>
                    <xdr:rowOff>285750</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504825</xdr:colOff>
                    <xdr:row>49</xdr:row>
                    <xdr:rowOff>104775</xdr:rowOff>
                  </from>
                  <to>
                    <xdr:col>10</xdr:col>
                    <xdr:colOff>714375</xdr:colOff>
                    <xdr:row>49</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102"/>
  <sheetViews>
    <sheetView showGridLines="0" tabSelected="1" zoomScaleNormal="100" workbookViewId="0">
      <selection activeCell="A3" sqref="A3"/>
    </sheetView>
  </sheetViews>
  <sheetFormatPr defaultColWidth="0" defaultRowHeight="15"/>
  <cols>
    <col min="1" max="1" width="154.140625" style="38" customWidth="1"/>
    <col min="2" max="2" width="2.42578125" style="38" customWidth="1"/>
    <col min="3" max="16384" width="154.140625" hidden="1"/>
  </cols>
  <sheetData>
    <row r="1" spans="1:2" ht="51.75" customHeight="1"/>
    <row r="2" spans="1:2" ht="31.5" customHeight="1">
      <c r="A2" s="39" t="s">
        <v>2</v>
      </c>
    </row>
    <row r="3" spans="1:2" ht="20.25">
      <c r="A3" s="383">
        <v>45072</v>
      </c>
      <c r="B3" s="39"/>
    </row>
    <row r="4" spans="1:2" ht="12" customHeight="1" thickBot="1">
      <c r="A4" s="93"/>
      <c r="B4" s="39"/>
    </row>
    <row r="5" spans="1:2" ht="15.75" customHeight="1">
      <c r="A5" s="45" t="s">
        <v>3</v>
      </c>
      <c r="B5" s="54"/>
    </row>
    <row r="6" spans="1:2" ht="15.75">
      <c r="A6" s="51" t="s">
        <v>4</v>
      </c>
      <c r="B6" s="55"/>
    </row>
    <row r="7" spans="1:2" ht="18.75" customHeight="1">
      <c r="A7" s="46" t="s">
        <v>5</v>
      </c>
      <c r="B7" s="56"/>
    </row>
    <row r="8" spans="1:2" ht="15.75">
      <c r="A8" s="44" t="s">
        <v>6</v>
      </c>
      <c r="B8" s="57"/>
    </row>
    <row r="9" spans="1:2" ht="15.75">
      <c r="A9" s="44" t="s">
        <v>7</v>
      </c>
      <c r="B9" s="53"/>
    </row>
    <row r="10" spans="1:2" ht="15.75">
      <c r="A10" s="44" t="s">
        <v>8</v>
      </c>
      <c r="B10" s="53"/>
    </row>
    <row r="11" spans="1:2" ht="15.75">
      <c r="A11" s="44" t="s">
        <v>9</v>
      </c>
      <c r="B11" s="53"/>
    </row>
    <row r="12" spans="1:2" ht="15.75">
      <c r="A12" s="44" t="s">
        <v>10</v>
      </c>
      <c r="B12" s="53"/>
    </row>
    <row r="13" spans="1:2" ht="15.75">
      <c r="A13" s="47" t="s">
        <v>11</v>
      </c>
      <c r="B13" s="53"/>
    </row>
    <row r="14" spans="1:2" ht="15.75">
      <c r="A14" s="47" t="s">
        <v>12</v>
      </c>
      <c r="B14" s="58"/>
    </row>
    <row r="15" spans="1:2" ht="17.25" customHeight="1">
      <c r="A15" s="44" t="s">
        <v>13</v>
      </c>
      <c r="B15" s="58"/>
    </row>
    <row r="16" spans="1:2" ht="30" customHeight="1">
      <c r="A16" s="44" t="s">
        <v>14</v>
      </c>
      <c r="B16" s="53"/>
    </row>
    <row r="17" spans="1:2" ht="15.75">
      <c r="A17" s="48" t="s">
        <v>15</v>
      </c>
      <c r="B17" s="53"/>
    </row>
    <row r="18" spans="1:2" ht="32.25" thickBot="1">
      <c r="A18" s="50" t="s">
        <v>16</v>
      </c>
      <c r="B18" s="59"/>
    </row>
    <row r="19" spans="1:2" ht="16.5" thickBot="1">
      <c r="B19" s="59"/>
    </row>
    <row r="20" spans="1:2" ht="15.75">
      <c r="A20" s="45" t="s">
        <v>17</v>
      </c>
    </row>
    <row r="21" spans="1:2" ht="15.75">
      <c r="A21" s="44" t="s">
        <v>18</v>
      </c>
      <c r="B21" s="55"/>
    </row>
    <row r="22" spans="1:2" ht="15.75">
      <c r="A22" s="44" t="s">
        <v>19</v>
      </c>
      <c r="B22" s="53"/>
    </row>
    <row r="23" spans="1:2" ht="15.75">
      <c r="A23" s="44" t="s">
        <v>20</v>
      </c>
      <c r="B23" s="53"/>
    </row>
    <row r="24" spans="1:2" ht="15.75">
      <c r="A24" s="44" t="s">
        <v>21</v>
      </c>
      <c r="B24" s="53"/>
    </row>
    <row r="25" spans="1:2" ht="16.5" thickBot="1">
      <c r="A25" s="49" t="s">
        <v>22</v>
      </c>
      <c r="B25" s="53"/>
    </row>
    <row r="26" spans="1:2" ht="16.5" thickBot="1">
      <c r="A26" s="89"/>
      <c r="B26" s="60"/>
    </row>
    <row r="27" spans="1:2" ht="15.75">
      <c r="A27" s="375" t="s">
        <v>23</v>
      </c>
      <c r="B27" s="53"/>
    </row>
    <row r="28" spans="1:2" ht="16.5" thickBot="1">
      <c r="A28" s="67" t="s">
        <v>24</v>
      </c>
      <c r="B28" s="61"/>
    </row>
    <row r="29" spans="1:2" ht="16.5" thickBot="1">
      <c r="A29" s="89"/>
      <c r="B29" s="53"/>
    </row>
    <row r="30" spans="1:2" ht="15.75">
      <c r="A30" s="73" t="s">
        <v>25</v>
      </c>
      <c r="B30" s="53"/>
    </row>
    <row r="31" spans="1:2" ht="15.75">
      <c r="A31" s="86" t="s">
        <v>26</v>
      </c>
      <c r="B31" s="62"/>
    </row>
    <row r="32" spans="1:2" ht="31.5">
      <c r="A32" s="44" t="s">
        <v>27</v>
      </c>
      <c r="B32" s="63"/>
    </row>
    <row r="33" spans="1:2" ht="15.75">
      <c r="A33" s="44" t="s">
        <v>28</v>
      </c>
      <c r="B33" s="53"/>
    </row>
    <row r="34" spans="1:2" ht="31.5">
      <c r="A34" s="44" t="s">
        <v>29</v>
      </c>
      <c r="B34" s="53"/>
    </row>
    <row r="35" spans="1:2" ht="15.75">
      <c r="A35" s="44" t="s">
        <v>30</v>
      </c>
      <c r="B35" s="53"/>
    </row>
    <row r="36" spans="1:2" ht="15.75">
      <c r="A36" s="44" t="s">
        <v>31</v>
      </c>
      <c r="B36" s="53"/>
    </row>
    <row r="37" spans="1:2" ht="15.75">
      <c r="A37" s="52" t="s">
        <v>32</v>
      </c>
      <c r="B37" s="53"/>
    </row>
    <row r="38" spans="1:2" ht="15.75">
      <c r="A38" s="86" t="s">
        <v>33</v>
      </c>
      <c r="B38" s="53"/>
    </row>
    <row r="39" spans="1:2" ht="15.75">
      <c r="A39" s="44" t="s">
        <v>34</v>
      </c>
      <c r="B39" s="63"/>
    </row>
    <row r="40" spans="1:2" ht="15.75">
      <c r="A40" s="44" t="s">
        <v>35</v>
      </c>
      <c r="B40" s="53"/>
    </row>
    <row r="41" spans="1:2" ht="15.75">
      <c r="A41" s="44" t="s">
        <v>36</v>
      </c>
      <c r="B41" s="53"/>
    </row>
    <row r="42" spans="1:2" ht="31.5">
      <c r="A42" s="44" t="s">
        <v>37</v>
      </c>
      <c r="B42" s="53"/>
    </row>
    <row r="43" spans="1:2" ht="15.75">
      <c r="A43" s="44" t="s">
        <v>38</v>
      </c>
      <c r="B43" s="53"/>
    </row>
    <row r="44" spans="1:2" ht="16.5" thickBot="1">
      <c r="A44" s="67" t="s">
        <v>39</v>
      </c>
      <c r="B44" s="53"/>
    </row>
    <row r="45" spans="1:2" ht="35.25" customHeight="1" thickBot="1">
      <c r="A45" s="89"/>
      <c r="B45" s="53"/>
    </row>
    <row r="46" spans="1:2" ht="15.75" customHeight="1">
      <c r="A46" s="98" t="s">
        <v>40</v>
      </c>
      <c r="B46" s="53"/>
    </row>
    <row r="47" spans="1:2" ht="18" thickBot="1">
      <c r="A47" s="361" t="s">
        <v>41</v>
      </c>
      <c r="B47" s="63"/>
    </row>
    <row r="48" spans="1:2" ht="39.75" thickBot="1">
      <c r="A48" s="99" t="s">
        <v>42</v>
      </c>
      <c r="B48" s="53"/>
    </row>
    <row r="49" spans="1:2" ht="15.75">
      <c r="A49" s="337" t="s">
        <v>43</v>
      </c>
      <c r="B49" s="53"/>
    </row>
    <row r="50" spans="1:2" ht="29.1" customHeight="1">
      <c r="A50" s="366" t="s">
        <v>44</v>
      </c>
      <c r="B50" s="53"/>
    </row>
    <row r="51" spans="1:2" ht="15.75">
      <c r="A51" s="43" t="s">
        <v>45</v>
      </c>
      <c r="B51" s="53"/>
    </row>
    <row r="52" spans="1:2" ht="15.75">
      <c r="A52" s="98" t="s">
        <v>46</v>
      </c>
      <c r="B52" s="63"/>
    </row>
    <row r="53" spans="1:2" ht="31.5">
      <c r="A53" s="338" t="s">
        <v>47</v>
      </c>
      <c r="B53" s="53"/>
    </row>
    <row r="54" spans="1:2" ht="17.25">
      <c r="A54" s="358" t="s">
        <v>48</v>
      </c>
      <c r="B54" s="53"/>
    </row>
    <row r="55" spans="1:2" ht="17.25">
      <c r="A55" s="339" t="s">
        <v>49</v>
      </c>
      <c r="B55" s="40"/>
    </row>
    <row r="56" spans="1:2" ht="17.25">
      <c r="A56" s="87" t="s">
        <v>50</v>
      </c>
      <c r="B56" s="63"/>
    </row>
    <row r="57" spans="1:2" ht="17.25">
      <c r="A57" s="359" t="s">
        <v>51</v>
      </c>
      <c r="B57" s="63"/>
    </row>
    <row r="58" spans="1:2" ht="15.75">
      <c r="A58" s="87" t="s">
        <v>52</v>
      </c>
      <c r="B58" s="63"/>
    </row>
    <row r="59" spans="1:2" ht="17.25">
      <c r="A59" s="359" t="s">
        <v>53</v>
      </c>
      <c r="B59" s="63"/>
    </row>
    <row r="60" spans="1:2" ht="17.25">
      <c r="A60" s="359" t="s">
        <v>54</v>
      </c>
      <c r="B60" s="63"/>
    </row>
    <row r="61" spans="1:2" ht="15.75">
      <c r="A61" s="98" t="s">
        <v>55</v>
      </c>
      <c r="B61" s="63"/>
    </row>
    <row r="62" spans="1:2" ht="15.75">
      <c r="A62" s="43" t="s">
        <v>56</v>
      </c>
      <c r="B62" s="63"/>
    </row>
    <row r="63" spans="1:2" ht="15.75">
      <c r="A63" s="43" t="s">
        <v>57</v>
      </c>
      <c r="B63" s="63"/>
    </row>
    <row r="64" spans="1:2" ht="16.5" thickBot="1">
      <c r="A64" s="340" t="s">
        <v>58</v>
      </c>
      <c r="B64" s="63"/>
    </row>
    <row r="65" spans="1:2" ht="16.5" thickBot="1">
      <c r="A65" s="89"/>
      <c r="B65" s="63"/>
    </row>
    <row r="66" spans="1:2" ht="15.75">
      <c r="A66" s="68" t="s">
        <v>59</v>
      </c>
      <c r="B66" s="63"/>
    </row>
    <row r="67" spans="1:2" ht="15.75">
      <c r="A67" s="41"/>
      <c r="B67" s="63"/>
    </row>
    <row r="68" spans="1:2" ht="31.5">
      <c r="A68" s="42" t="s">
        <v>60</v>
      </c>
      <c r="B68" s="63"/>
    </row>
    <row r="69" spans="1:2" ht="15.75">
      <c r="A69" s="42"/>
      <c r="B69" s="63"/>
    </row>
    <row r="70" spans="1:2" ht="15.75">
      <c r="A70" s="360" t="s">
        <v>61</v>
      </c>
      <c r="B70" s="63"/>
    </row>
    <row r="71" spans="1:2" ht="15.75">
      <c r="A71" s="42"/>
      <c r="B71" s="63"/>
    </row>
    <row r="72" spans="1:2" ht="15.75">
      <c r="A72" s="42" t="s">
        <v>62</v>
      </c>
      <c r="B72" s="53"/>
    </row>
    <row r="73" spans="1:2" ht="15.75">
      <c r="A73" s="42"/>
      <c r="B73" s="40"/>
    </row>
    <row r="74" spans="1:2" ht="15.75">
      <c r="A74" s="42" t="s">
        <v>63</v>
      </c>
      <c r="B74" s="40"/>
    </row>
    <row r="75" spans="1:2" ht="15.75">
      <c r="A75" s="42"/>
      <c r="B75" s="40"/>
    </row>
    <row r="76" spans="1:2" ht="31.5">
      <c r="A76" s="42" t="s">
        <v>64</v>
      </c>
      <c r="B76" s="62"/>
    </row>
    <row r="77" spans="1:2" ht="15.75">
      <c r="A77" s="42"/>
      <c r="B77" s="64"/>
    </row>
    <row r="78" spans="1:2" ht="15.75">
      <c r="A78" s="42" t="s">
        <v>65</v>
      </c>
      <c r="B78" s="65"/>
    </row>
    <row r="79" spans="1:2" ht="16.5" thickBot="1">
      <c r="A79" s="374" t="s">
        <v>66</v>
      </c>
      <c r="B79" s="66"/>
    </row>
    <row r="80" spans="1:2" ht="16.5" thickBot="1">
      <c r="A80" s="376"/>
      <c r="B80" s="66"/>
    </row>
    <row r="81" spans="1:2" ht="15.75">
      <c r="A81" s="381" t="s">
        <v>67</v>
      </c>
      <c r="B81" s="65"/>
    </row>
    <row r="82" spans="1:2" ht="16.5" thickBot="1">
      <c r="A82" s="382" t="s">
        <v>68</v>
      </c>
      <c r="B82" s="65"/>
    </row>
    <row r="83" spans="1:2" ht="16.5" thickBot="1">
      <c r="A83" s="40"/>
      <c r="B83" s="65"/>
    </row>
    <row r="84" spans="1:2" ht="15.75">
      <c r="A84" s="373" t="s">
        <v>69</v>
      </c>
      <c r="B84" s="65"/>
    </row>
    <row r="85" spans="1:2" ht="15.75">
      <c r="A85" s="91" t="s">
        <v>70</v>
      </c>
    </row>
    <row r="86" spans="1:2" ht="15.75">
      <c r="A86" s="90" t="s">
        <v>71</v>
      </c>
    </row>
    <row r="87" spans="1:2" ht="15.75">
      <c r="A87" s="90" t="s">
        <v>72</v>
      </c>
    </row>
    <row r="88" spans="1:2" ht="15.75">
      <c r="A88" s="90" t="s">
        <v>73</v>
      </c>
    </row>
    <row r="89" spans="1:2" ht="15.75">
      <c r="A89" s="90"/>
    </row>
    <row r="90" spans="1:2" ht="15.75">
      <c r="A90" s="91" t="s">
        <v>74</v>
      </c>
    </row>
    <row r="91" spans="1:2" ht="31.5">
      <c r="A91" s="90" t="s">
        <v>75</v>
      </c>
    </row>
    <row r="92" spans="1:2" ht="15.75">
      <c r="A92" s="90"/>
    </row>
    <row r="93" spans="1:2" ht="16.5" thickBot="1">
      <c r="A93" s="92" t="s">
        <v>76</v>
      </c>
    </row>
    <row r="94" spans="1:2" ht="16.5" thickBot="1">
      <c r="A94" s="40"/>
    </row>
    <row r="95" spans="1:2" ht="15.75">
      <c r="A95" s="73" t="s">
        <v>77</v>
      </c>
    </row>
    <row r="96" spans="1:2" ht="15.75">
      <c r="A96" s="72" t="s">
        <v>78</v>
      </c>
    </row>
    <row r="97" spans="1:1" ht="15.75">
      <c r="A97" s="72" t="s">
        <v>79</v>
      </c>
    </row>
    <row r="98" spans="1:1" ht="15.75">
      <c r="A98" s="72" t="s">
        <v>80</v>
      </c>
    </row>
    <row r="99" spans="1:1" ht="31.5">
      <c r="A99" s="72" t="s">
        <v>81</v>
      </c>
    </row>
    <row r="100" spans="1:1" ht="15.75">
      <c r="A100" s="72" t="s">
        <v>82</v>
      </c>
    </row>
    <row r="101" spans="1:1" ht="15.75">
      <c r="A101" s="72" t="s">
        <v>83</v>
      </c>
    </row>
    <row r="102" spans="1:1" ht="16.5" thickBot="1">
      <c r="A102" s="15" t="s">
        <v>84</v>
      </c>
    </row>
  </sheetData>
  <sheetProtection algorithmName="SHA-512" hashValue="+My8GViR9WeIW5rRuOoii1z56Ryair5NPf3devivnjCQaaao4jkwXFTKFx7Z6YfJRly5G5oHh01bMAH4ut4IxA==" saltValue="/aBINyJjezyBSZUzb907Z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Entering Meals into the “All Meals” Spreadsheet" xr:uid="{00000000-0004-0000-0100-000003000000}"/>
    <hyperlink ref="A95" location="'Weekly Report'!A1" display="Weekly Report" xr:uid="{00000000-0004-0000-0100-000004000000}"/>
  </hyperlinks>
  <pageMargins left="0.7" right="0.7" top="0.7" bottom="0.75" header="0.3" footer="0.3"/>
  <pageSetup scale="37"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O44"/>
  <sheetViews>
    <sheetView showGridLines="0" zoomScaleNormal="100" workbookViewId="0">
      <selection sqref="A1:O2"/>
    </sheetView>
  </sheetViews>
  <sheetFormatPr defaultColWidth="0" defaultRowHeight="15"/>
  <cols>
    <col min="1" max="13" width="8.42578125" customWidth="1"/>
    <col min="14" max="14" width="7" hidden="1" customWidth="1"/>
    <col min="15" max="15" width="9.140625" hidden="1" customWidth="1"/>
    <col min="16" max="16" width="2" customWidth="1"/>
  </cols>
  <sheetData>
    <row r="1" spans="1:15" ht="30.75" customHeight="1">
      <c r="A1" s="395" t="s">
        <v>85</v>
      </c>
      <c r="B1" s="396"/>
      <c r="C1" s="396"/>
      <c r="D1" s="396"/>
      <c r="E1" s="396"/>
      <c r="F1" s="396"/>
      <c r="G1" s="396"/>
      <c r="H1" s="396"/>
      <c r="I1" s="396"/>
      <c r="J1" s="396"/>
      <c r="K1" s="396"/>
      <c r="L1" s="396"/>
      <c r="M1" s="396"/>
      <c r="N1" s="396"/>
      <c r="O1" s="397"/>
    </row>
    <row r="2" spans="1:15" ht="22.5" customHeight="1">
      <c r="A2" s="398"/>
      <c r="B2" s="399"/>
      <c r="C2" s="399"/>
      <c r="D2" s="399"/>
      <c r="E2" s="399"/>
      <c r="F2" s="399"/>
      <c r="G2" s="399"/>
      <c r="H2" s="399"/>
      <c r="I2" s="399"/>
      <c r="J2" s="399"/>
      <c r="K2" s="399"/>
      <c r="L2" s="399"/>
      <c r="M2" s="399"/>
      <c r="N2" s="399"/>
      <c r="O2" s="400"/>
    </row>
    <row r="3" spans="1:15">
      <c r="A3" s="401" t="s">
        <v>86</v>
      </c>
      <c r="B3" s="402"/>
      <c r="C3" s="402"/>
      <c r="D3" s="402"/>
      <c r="E3" s="402"/>
      <c r="F3" s="402"/>
      <c r="G3" s="402"/>
      <c r="H3" s="402"/>
      <c r="I3" s="402"/>
      <c r="J3" s="402"/>
      <c r="K3" s="402"/>
      <c r="L3" s="402"/>
      <c r="M3" s="402"/>
      <c r="N3" s="402"/>
      <c r="O3" s="403"/>
    </row>
    <row r="4" spans="1:15">
      <c r="A4" s="404"/>
      <c r="B4" s="405"/>
      <c r="C4" s="405"/>
      <c r="D4" s="405"/>
      <c r="E4" s="405"/>
      <c r="F4" s="405"/>
      <c r="G4" s="405"/>
      <c r="H4" s="405"/>
      <c r="I4" s="405"/>
      <c r="J4" s="405"/>
      <c r="K4" s="405"/>
      <c r="L4" s="405"/>
      <c r="M4" s="405"/>
      <c r="N4" s="405"/>
      <c r="O4" s="406"/>
    </row>
    <row r="5" spans="1:15">
      <c r="A5" s="404"/>
      <c r="B5" s="405"/>
      <c r="C5" s="405"/>
      <c r="D5" s="405"/>
      <c r="E5" s="405"/>
      <c r="F5" s="405"/>
      <c r="G5" s="405"/>
      <c r="H5" s="405"/>
      <c r="I5" s="405"/>
      <c r="J5" s="405"/>
      <c r="K5" s="405"/>
      <c r="L5" s="405"/>
      <c r="M5" s="405"/>
      <c r="N5" s="405"/>
      <c r="O5" s="406"/>
    </row>
    <row r="6" spans="1:15">
      <c r="A6" s="404"/>
      <c r="B6" s="405"/>
      <c r="C6" s="405"/>
      <c r="D6" s="405"/>
      <c r="E6" s="405"/>
      <c r="F6" s="405"/>
      <c r="G6" s="405"/>
      <c r="H6" s="405"/>
      <c r="I6" s="405"/>
      <c r="J6" s="405"/>
      <c r="K6" s="405"/>
      <c r="L6" s="405"/>
      <c r="M6" s="405"/>
      <c r="N6" s="405"/>
      <c r="O6" s="406"/>
    </row>
    <row r="7" spans="1:15">
      <c r="A7" s="404"/>
      <c r="B7" s="405"/>
      <c r="C7" s="405"/>
      <c r="D7" s="405"/>
      <c r="E7" s="405"/>
      <c r="F7" s="405"/>
      <c r="G7" s="405"/>
      <c r="H7" s="405"/>
      <c r="I7" s="405"/>
      <c r="J7" s="405"/>
      <c r="K7" s="405"/>
      <c r="L7" s="405"/>
      <c r="M7" s="405"/>
      <c r="N7" s="405"/>
      <c r="O7" s="406"/>
    </row>
    <row r="8" spans="1:15">
      <c r="A8" s="404"/>
      <c r="B8" s="405"/>
      <c r="C8" s="405"/>
      <c r="D8" s="405"/>
      <c r="E8" s="405"/>
      <c r="F8" s="405"/>
      <c r="G8" s="405"/>
      <c r="H8" s="405"/>
      <c r="I8" s="405"/>
      <c r="J8" s="405"/>
      <c r="K8" s="405"/>
      <c r="L8" s="405"/>
      <c r="M8" s="405"/>
      <c r="N8" s="405"/>
      <c r="O8" s="406"/>
    </row>
    <row r="9" spans="1:15">
      <c r="A9" s="404"/>
      <c r="B9" s="405"/>
      <c r="C9" s="405"/>
      <c r="D9" s="405"/>
      <c r="E9" s="405"/>
      <c r="F9" s="405"/>
      <c r="G9" s="405"/>
      <c r="H9" s="405"/>
      <c r="I9" s="405"/>
      <c r="J9" s="405"/>
      <c r="K9" s="405"/>
      <c r="L9" s="405"/>
      <c r="M9" s="405"/>
      <c r="N9" s="405"/>
      <c r="O9" s="406"/>
    </row>
    <row r="10" spans="1:15">
      <c r="A10" s="404"/>
      <c r="B10" s="405"/>
      <c r="C10" s="405"/>
      <c r="D10" s="405"/>
      <c r="E10" s="405"/>
      <c r="F10" s="405"/>
      <c r="G10" s="405"/>
      <c r="H10" s="405"/>
      <c r="I10" s="405"/>
      <c r="J10" s="405"/>
      <c r="K10" s="405"/>
      <c r="L10" s="405"/>
      <c r="M10" s="405"/>
      <c r="N10" s="405"/>
      <c r="O10" s="406"/>
    </row>
    <row r="11" spans="1:15">
      <c r="A11" s="404"/>
      <c r="B11" s="405"/>
      <c r="C11" s="405"/>
      <c r="D11" s="405"/>
      <c r="E11" s="405"/>
      <c r="F11" s="405"/>
      <c r="G11" s="405"/>
      <c r="H11" s="405"/>
      <c r="I11" s="405"/>
      <c r="J11" s="405"/>
      <c r="K11" s="405"/>
      <c r="L11" s="405"/>
      <c r="M11" s="405"/>
      <c r="N11" s="405"/>
      <c r="O11" s="406"/>
    </row>
    <row r="12" spans="1:15">
      <c r="A12" s="404"/>
      <c r="B12" s="405"/>
      <c r="C12" s="405"/>
      <c r="D12" s="405"/>
      <c r="E12" s="405"/>
      <c r="F12" s="405"/>
      <c r="G12" s="405"/>
      <c r="H12" s="405"/>
      <c r="I12" s="405"/>
      <c r="J12" s="405"/>
      <c r="K12" s="405"/>
      <c r="L12" s="405"/>
      <c r="M12" s="405"/>
      <c r="N12" s="405"/>
      <c r="O12" s="406"/>
    </row>
    <row r="13" spans="1:15">
      <c r="A13" s="404"/>
      <c r="B13" s="405"/>
      <c r="C13" s="405"/>
      <c r="D13" s="405"/>
      <c r="E13" s="405"/>
      <c r="F13" s="405"/>
      <c r="G13" s="405"/>
      <c r="H13" s="405"/>
      <c r="I13" s="405"/>
      <c r="J13" s="405"/>
      <c r="K13" s="405"/>
      <c r="L13" s="405"/>
      <c r="M13" s="405"/>
      <c r="N13" s="405"/>
      <c r="O13" s="406"/>
    </row>
    <row r="14" spans="1:15">
      <c r="A14" s="404"/>
      <c r="B14" s="405"/>
      <c r="C14" s="405"/>
      <c r="D14" s="405"/>
      <c r="E14" s="405"/>
      <c r="F14" s="405"/>
      <c r="G14" s="405"/>
      <c r="H14" s="405"/>
      <c r="I14" s="405"/>
      <c r="J14" s="405"/>
      <c r="K14" s="405"/>
      <c r="L14" s="405"/>
      <c r="M14" s="405"/>
      <c r="N14" s="405"/>
      <c r="O14" s="406"/>
    </row>
    <row r="15" spans="1:15">
      <c r="A15" s="404"/>
      <c r="B15" s="405"/>
      <c r="C15" s="405"/>
      <c r="D15" s="405"/>
      <c r="E15" s="405"/>
      <c r="F15" s="405"/>
      <c r="G15" s="405"/>
      <c r="H15" s="405"/>
      <c r="I15" s="405"/>
      <c r="J15" s="405"/>
      <c r="K15" s="405"/>
      <c r="L15" s="405"/>
      <c r="M15" s="405"/>
      <c r="N15" s="405"/>
      <c r="O15" s="406"/>
    </row>
    <row r="16" spans="1:15">
      <c r="A16" s="404"/>
      <c r="B16" s="405"/>
      <c r="C16" s="405"/>
      <c r="D16" s="405"/>
      <c r="E16" s="405"/>
      <c r="F16" s="405"/>
      <c r="G16" s="405"/>
      <c r="H16" s="405"/>
      <c r="I16" s="405"/>
      <c r="J16" s="405"/>
      <c r="K16" s="405"/>
      <c r="L16" s="405"/>
      <c r="M16" s="405"/>
      <c r="N16" s="405"/>
      <c r="O16" s="406"/>
    </row>
    <row r="17" spans="1:15">
      <c r="A17" s="404"/>
      <c r="B17" s="405"/>
      <c r="C17" s="405"/>
      <c r="D17" s="405"/>
      <c r="E17" s="405"/>
      <c r="F17" s="405"/>
      <c r="G17" s="405"/>
      <c r="H17" s="405"/>
      <c r="I17" s="405"/>
      <c r="J17" s="405"/>
      <c r="K17" s="405"/>
      <c r="L17" s="405"/>
      <c r="M17" s="405"/>
      <c r="N17" s="405"/>
      <c r="O17" s="406"/>
    </row>
    <row r="18" spans="1:15">
      <c r="A18" s="404"/>
      <c r="B18" s="405"/>
      <c r="C18" s="405"/>
      <c r="D18" s="405"/>
      <c r="E18" s="405"/>
      <c r="F18" s="405"/>
      <c r="G18" s="405"/>
      <c r="H18" s="405"/>
      <c r="I18" s="405"/>
      <c r="J18" s="405"/>
      <c r="K18" s="405"/>
      <c r="L18" s="405"/>
      <c r="M18" s="405"/>
      <c r="N18" s="405"/>
      <c r="O18" s="406"/>
    </row>
    <row r="19" spans="1:15">
      <c r="A19" s="404"/>
      <c r="B19" s="405"/>
      <c r="C19" s="405"/>
      <c r="D19" s="405"/>
      <c r="E19" s="405"/>
      <c r="F19" s="405"/>
      <c r="G19" s="405"/>
      <c r="H19" s="405"/>
      <c r="I19" s="405"/>
      <c r="J19" s="405"/>
      <c r="K19" s="405"/>
      <c r="L19" s="405"/>
      <c r="M19" s="405"/>
      <c r="N19" s="405"/>
      <c r="O19" s="406"/>
    </row>
    <row r="20" spans="1:15">
      <c r="A20" s="404"/>
      <c r="B20" s="405"/>
      <c r="C20" s="405"/>
      <c r="D20" s="405"/>
      <c r="E20" s="405"/>
      <c r="F20" s="405"/>
      <c r="G20" s="405"/>
      <c r="H20" s="405"/>
      <c r="I20" s="405"/>
      <c r="J20" s="405"/>
      <c r="K20" s="405"/>
      <c r="L20" s="405"/>
      <c r="M20" s="405"/>
      <c r="N20" s="405"/>
      <c r="O20" s="406"/>
    </row>
    <row r="21" spans="1:15">
      <c r="A21" s="404"/>
      <c r="B21" s="405"/>
      <c r="C21" s="405"/>
      <c r="D21" s="405"/>
      <c r="E21" s="405"/>
      <c r="F21" s="405"/>
      <c r="G21" s="405"/>
      <c r="H21" s="405"/>
      <c r="I21" s="405"/>
      <c r="J21" s="405"/>
      <c r="K21" s="405"/>
      <c r="L21" s="405"/>
      <c r="M21" s="405"/>
      <c r="N21" s="405"/>
      <c r="O21" s="406"/>
    </row>
    <row r="22" spans="1:15">
      <c r="A22" s="404"/>
      <c r="B22" s="405"/>
      <c r="C22" s="405"/>
      <c r="D22" s="405"/>
      <c r="E22" s="405"/>
      <c r="F22" s="405"/>
      <c r="G22" s="405"/>
      <c r="H22" s="405"/>
      <c r="I22" s="405"/>
      <c r="J22" s="405"/>
      <c r="K22" s="405"/>
      <c r="L22" s="405"/>
      <c r="M22" s="405"/>
      <c r="N22" s="405"/>
      <c r="O22" s="406"/>
    </row>
    <row r="23" spans="1:15">
      <c r="A23" s="404"/>
      <c r="B23" s="405"/>
      <c r="C23" s="405"/>
      <c r="D23" s="405"/>
      <c r="E23" s="405"/>
      <c r="F23" s="405"/>
      <c r="G23" s="405"/>
      <c r="H23" s="405"/>
      <c r="I23" s="405"/>
      <c r="J23" s="405"/>
      <c r="K23" s="405"/>
      <c r="L23" s="405"/>
      <c r="M23" s="405"/>
      <c r="N23" s="405"/>
      <c r="O23" s="406"/>
    </row>
    <row r="24" spans="1:15">
      <c r="A24" s="404"/>
      <c r="B24" s="405"/>
      <c r="C24" s="405"/>
      <c r="D24" s="405"/>
      <c r="E24" s="405"/>
      <c r="F24" s="405"/>
      <c r="G24" s="405"/>
      <c r="H24" s="405"/>
      <c r="I24" s="405"/>
      <c r="J24" s="405"/>
      <c r="K24" s="405"/>
      <c r="L24" s="405"/>
      <c r="M24" s="405"/>
      <c r="N24" s="405"/>
      <c r="O24" s="406"/>
    </row>
    <row r="25" spans="1:15">
      <c r="A25" s="404"/>
      <c r="B25" s="405"/>
      <c r="C25" s="405"/>
      <c r="D25" s="405"/>
      <c r="E25" s="405"/>
      <c r="F25" s="405"/>
      <c r="G25" s="405"/>
      <c r="H25" s="405"/>
      <c r="I25" s="405"/>
      <c r="J25" s="405"/>
      <c r="K25" s="405"/>
      <c r="L25" s="405"/>
      <c r="M25" s="405"/>
      <c r="N25" s="405"/>
      <c r="O25" s="406"/>
    </row>
    <row r="26" spans="1:15">
      <c r="A26" s="404"/>
      <c r="B26" s="405"/>
      <c r="C26" s="405"/>
      <c r="D26" s="405"/>
      <c r="E26" s="405"/>
      <c r="F26" s="405"/>
      <c r="G26" s="405"/>
      <c r="H26" s="405"/>
      <c r="I26" s="405"/>
      <c r="J26" s="405"/>
      <c r="K26" s="405"/>
      <c r="L26" s="405"/>
      <c r="M26" s="405"/>
      <c r="N26" s="405"/>
      <c r="O26" s="406"/>
    </row>
    <row r="27" spans="1:15">
      <c r="A27" s="404"/>
      <c r="B27" s="405"/>
      <c r="C27" s="405"/>
      <c r="D27" s="405"/>
      <c r="E27" s="405"/>
      <c r="F27" s="405"/>
      <c r="G27" s="405"/>
      <c r="H27" s="405"/>
      <c r="I27" s="405"/>
      <c r="J27" s="405"/>
      <c r="K27" s="405"/>
      <c r="L27" s="405"/>
      <c r="M27" s="405"/>
      <c r="N27" s="405"/>
      <c r="O27" s="406"/>
    </row>
    <row r="28" spans="1:15">
      <c r="A28" s="404"/>
      <c r="B28" s="405"/>
      <c r="C28" s="405"/>
      <c r="D28" s="405"/>
      <c r="E28" s="405"/>
      <c r="F28" s="405"/>
      <c r="G28" s="405"/>
      <c r="H28" s="405"/>
      <c r="I28" s="405"/>
      <c r="J28" s="405"/>
      <c r="K28" s="405"/>
      <c r="L28" s="405"/>
      <c r="M28" s="405"/>
      <c r="N28" s="405"/>
      <c r="O28" s="406"/>
    </row>
    <row r="29" spans="1:15">
      <c r="A29" s="404"/>
      <c r="B29" s="405"/>
      <c r="C29" s="405"/>
      <c r="D29" s="405"/>
      <c r="E29" s="405"/>
      <c r="F29" s="405"/>
      <c r="G29" s="405"/>
      <c r="H29" s="405"/>
      <c r="I29" s="405"/>
      <c r="J29" s="405"/>
      <c r="K29" s="405"/>
      <c r="L29" s="405"/>
      <c r="M29" s="405"/>
      <c r="N29" s="405"/>
      <c r="O29" s="406"/>
    </row>
    <row r="30" spans="1:15">
      <c r="A30" s="404"/>
      <c r="B30" s="405"/>
      <c r="C30" s="405"/>
      <c r="D30" s="405"/>
      <c r="E30" s="405"/>
      <c r="F30" s="405"/>
      <c r="G30" s="405"/>
      <c r="H30" s="405"/>
      <c r="I30" s="405"/>
      <c r="J30" s="405"/>
      <c r="K30" s="405"/>
      <c r="L30" s="405"/>
      <c r="M30" s="405"/>
      <c r="N30" s="405"/>
      <c r="O30" s="406"/>
    </row>
    <row r="31" spans="1:15">
      <c r="A31" s="404"/>
      <c r="B31" s="405"/>
      <c r="C31" s="405"/>
      <c r="D31" s="405"/>
      <c r="E31" s="405"/>
      <c r="F31" s="405"/>
      <c r="G31" s="405"/>
      <c r="H31" s="405"/>
      <c r="I31" s="405"/>
      <c r="J31" s="405"/>
      <c r="K31" s="405"/>
      <c r="L31" s="405"/>
      <c r="M31" s="405"/>
      <c r="N31" s="405"/>
      <c r="O31" s="406"/>
    </row>
    <row r="32" spans="1:15">
      <c r="A32" s="404"/>
      <c r="B32" s="405"/>
      <c r="C32" s="405"/>
      <c r="D32" s="405"/>
      <c r="E32" s="405"/>
      <c r="F32" s="405"/>
      <c r="G32" s="405"/>
      <c r="H32" s="405"/>
      <c r="I32" s="405"/>
      <c r="J32" s="405"/>
      <c r="K32" s="405"/>
      <c r="L32" s="405"/>
      <c r="M32" s="405"/>
      <c r="N32" s="405"/>
      <c r="O32" s="406"/>
    </row>
    <row r="33" spans="1:15">
      <c r="A33" s="404"/>
      <c r="B33" s="405"/>
      <c r="C33" s="405"/>
      <c r="D33" s="405"/>
      <c r="E33" s="405"/>
      <c r="F33" s="405"/>
      <c r="G33" s="405"/>
      <c r="H33" s="405"/>
      <c r="I33" s="405"/>
      <c r="J33" s="405"/>
      <c r="K33" s="405"/>
      <c r="L33" s="405"/>
      <c r="M33" s="405"/>
      <c r="N33" s="405"/>
      <c r="O33" s="406"/>
    </row>
    <row r="34" spans="1:15">
      <c r="A34" s="404"/>
      <c r="B34" s="405"/>
      <c r="C34" s="405"/>
      <c r="D34" s="405"/>
      <c r="E34" s="405"/>
      <c r="F34" s="405"/>
      <c r="G34" s="405"/>
      <c r="H34" s="405"/>
      <c r="I34" s="405"/>
      <c r="J34" s="405"/>
      <c r="K34" s="405"/>
      <c r="L34" s="405"/>
      <c r="M34" s="405"/>
      <c r="N34" s="405"/>
      <c r="O34" s="406"/>
    </row>
    <row r="35" spans="1:15">
      <c r="A35" s="404"/>
      <c r="B35" s="405"/>
      <c r="C35" s="405"/>
      <c r="D35" s="405"/>
      <c r="E35" s="405"/>
      <c r="F35" s="405"/>
      <c r="G35" s="405"/>
      <c r="H35" s="405"/>
      <c r="I35" s="405"/>
      <c r="J35" s="405"/>
      <c r="K35" s="405"/>
      <c r="L35" s="405"/>
      <c r="M35" s="405"/>
      <c r="N35" s="405"/>
      <c r="O35" s="406"/>
    </row>
    <row r="36" spans="1:15">
      <c r="A36" s="404"/>
      <c r="B36" s="405"/>
      <c r="C36" s="405"/>
      <c r="D36" s="405"/>
      <c r="E36" s="405"/>
      <c r="F36" s="405"/>
      <c r="G36" s="405"/>
      <c r="H36" s="405"/>
      <c r="I36" s="405"/>
      <c r="J36" s="405"/>
      <c r="K36" s="405"/>
      <c r="L36" s="405"/>
      <c r="M36" s="405"/>
      <c r="N36" s="405"/>
      <c r="O36" s="406"/>
    </row>
    <row r="37" spans="1:15">
      <c r="A37" s="404"/>
      <c r="B37" s="405"/>
      <c r="C37" s="405"/>
      <c r="D37" s="405"/>
      <c r="E37" s="405"/>
      <c r="F37" s="405"/>
      <c r="G37" s="405"/>
      <c r="H37" s="405"/>
      <c r="I37" s="405"/>
      <c r="J37" s="405"/>
      <c r="K37" s="405"/>
      <c r="L37" s="405"/>
      <c r="M37" s="405"/>
      <c r="N37" s="405"/>
      <c r="O37" s="406"/>
    </row>
    <row r="38" spans="1:15">
      <c r="A38" s="404"/>
      <c r="B38" s="405"/>
      <c r="C38" s="405"/>
      <c r="D38" s="405"/>
      <c r="E38" s="405"/>
      <c r="F38" s="405"/>
      <c r="G38" s="405"/>
      <c r="H38" s="405"/>
      <c r="I38" s="405"/>
      <c r="J38" s="405"/>
      <c r="K38" s="405"/>
      <c r="L38" s="405"/>
      <c r="M38" s="405"/>
      <c r="N38" s="405"/>
      <c r="O38" s="406"/>
    </row>
    <row r="39" spans="1:15">
      <c r="A39" s="404"/>
      <c r="B39" s="405"/>
      <c r="C39" s="405"/>
      <c r="D39" s="405"/>
      <c r="E39" s="405"/>
      <c r="F39" s="405"/>
      <c r="G39" s="405"/>
      <c r="H39" s="405"/>
      <c r="I39" s="405"/>
      <c r="J39" s="405"/>
      <c r="K39" s="405"/>
      <c r="L39" s="405"/>
      <c r="M39" s="405"/>
      <c r="N39" s="405"/>
      <c r="O39" s="406"/>
    </row>
    <row r="40" spans="1:15">
      <c r="A40" s="404"/>
      <c r="B40" s="405"/>
      <c r="C40" s="405"/>
      <c r="D40" s="405"/>
      <c r="E40" s="405"/>
      <c r="F40" s="405"/>
      <c r="G40" s="405"/>
      <c r="H40" s="405"/>
      <c r="I40" s="405"/>
      <c r="J40" s="405"/>
      <c r="K40" s="405"/>
      <c r="L40" s="405"/>
      <c r="M40" s="405"/>
      <c r="N40" s="405"/>
      <c r="O40" s="406"/>
    </row>
    <row r="41" spans="1:15">
      <c r="A41" s="404"/>
      <c r="B41" s="405"/>
      <c r="C41" s="405"/>
      <c r="D41" s="405"/>
      <c r="E41" s="405"/>
      <c r="F41" s="405"/>
      <c r="G41" s="405"/>
      <c r="H41" s="405"/>
      <c r="I41" s="405"/>
      <c r="J41" s="405"/>
      <c r="K41" s="405"/>
      <c r="L41" s="405"/>
      <c r="M41" s="405"/>
      <c r="N41" s="405"/>
      <c r="O41" s="406"/>
    </row>
    <row r="42" spans="1:15">
      <c r="A42" s="404"/>
      <c r="B42" s="405"/>
      <c r="C42" s="405"/>
      <c r="D42" s="405"/>
      <c r="E42" s="405"/>
      <c r="F42" s="405"/>
      <c r="G42" s="405"/>
      <c r="H42" s="405"/>
      <c r="I42" s="405"/>
      <c r="J42" s="405"/>
      <c r="K42" s="405"/>
      <c r="L42" s="405"/>
      <c r="M42" s="405"/>
      <c r="N42" s="405"/>
      <c r="O42" s="406"/>
    </row>
    <row r="43" spans="1:15">
      <c r="A43" s="404"/>
      <c r="B43" s="405"/>
      <c r="C43" s="405"/>
      <c r="D43" s="405"/>
      <c r="E43" s="405"/>
      <c r="F43" s="405"/>
      <c r="G43" s="405"/>
      <c r="H43" s="405"/>
      <c r="I43" s="405"/>
      <c r="J43" s="405"/>
      <c r="K43" s="405"/>
      <c r="L43" s="405"/>
      <c r="M43" s="405"/>
      <c r="N43" s="405"/>
      <c r="O43" s="406"/>
    </row>
    <row r="44" spans="1:15">
      <c r="A44" s="407"/>
      <c r="B44" s="408"/>
      <c r="C44" s="408"/>
      <c r="D44" s="408"/>
      <c r="E44" s="408"/>
      <c r="F44" s="408"/>
      <c r="G44" s="408"/>
      <c r="H44" s="408"/>
      <c r="I44" s="408"/>
      <c r="J44" s="408"/>
      <c r="K44" s="408"/>
      <c r="L44" s="408"/>
      <c r="M44" s="408"/>
      <c r="N44" s="408"/>
      <c r="O44" s="409"/>
    </row>
  </sheetData>
  <mergeCells count="2">
    <mergeCell ref="A1:O2"/>
    <mergeCell ref="A3:O44"/>
  </mergeCells>
  <pageMargins left="0.7" right="0.7" top="0.93104166666666666" bottom="0.75" header="0.3" footer="0.3"/>
  <pageSetup scale="82"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80" zoomScaleNormal="80" workbookViewId="0">
      <pane xSplit="3" ySplit="10" topLeftCell="D11" activePane="bottomRight" state="frozen"/>
      <selection pane="bottomRight" activeCell="F13" sqref="F13"/>
      <selection pane="bottomLeft" activeCell="B4" sqref="B3:S4"/>
      <selection pane="topRight" activeCell="B4" sqref="B3:S4"/>
    </sheetView>
  </sheetViews>
  <sheetFormatPr defaultColWidth="9.140625" defaultRowHeight="15"/>
  <cols>
    <col min="1" max="1" width="9.85546875" hidden="1" customWidth="1"/>
    <col min="2" max="2" width="10" customWidth="1"/>
    <col min="3" max="3" width="47.42578125" style="310"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c r="A1" s="458" t="s">
        <v>87</v>
      </c>
      <c r="B1" s="459"/>
      <c r="C1" s="460"/>
      <c r="D1" s="460"/>
      <c r="E1" s="460"/>
      <c r="F1" s="460"/>
      <c r="G1" s="460"/>
      <c r="H1" s="460"/>
      <c r="I1" s="460"/>
      <c r="J1" s="460"/>
      <c r="K1" s="460"/>
      <c r="L1" s="460"/>
      <c r="M1" s="460"/>
      <c r="N1" s="460"/>
      <c r="O1" s="460"/>
      <c r="P1" s="460"/>
      <c r="Q1" s="460"/>
      <c r="R1" s="460"/>
      <c r="S1" s="461"/>
    </row>
    <row r="2" spans="1:25" ht="20.25" customHeight="1">
      <c r="A2" s="245"/>
      <c r="B2" s="462" t="s">
        <v>88</v>
      </c>
      <c r="C2" s="463"/>
      <c r="D2" s="463"/>
      <c r="E2" s="463"/>
      <c r="F2" s="464"/>
      <c r="G2" s="464"/>
      <c r="H2" s="464"/>
      <c r="I2" s="464"/>
      <c r="J2" s="464"/>
      <c r="K2" s="464"/>
      <c r="L2" s="464"/>
      <c r="M2" s="464"/>
      <c r="N2" s="464"/>
      <c r="O2" s="464"/>
      <c r="P2" s="464"/>
      <c r="Q2" s="464"/>
      <c r="R2" s="464"/>
      <c r="S2" s="465"/>
    </row>
    <row r="3" spans="1:25" ht="34.5" customHeight="1" thickBot="1">
      <c r="A3" s="245"/>
      <c r="B3" s="466" t="s">
        <v>89</v>
      </c>
      <c r="C3" s="467"/>
      <c r="D3" s="467"/>
      <c r="E3" s="467"/>
      <c r="F3" s="468"/>
      <c r="G3" s="468"/>
      <c r="H3" s="468"/>
      <c r="I3" s="468"/>
      <c r="J3" s="468"/>
      <c r="K3" s="468"/>
      <c r="L3" s="468"/>
      <c r="M3" s="468"/>
      <c r="N3" s="468"/>
      <c r="O3" s="468"/>
      <c r="P3" s="468"/>
      <c r="Q3" s="468"/>
      <c r="R3" s="468"/>
      <c r="S3" s="469"/>
    </row>
    <row r="4" spans="1:25" ht="46.5" customHeight="1" thickBot="1">
      <c r="B4" s="429" t="s">
        <v>90</v>
      </c>
      <c r="C4" s="429"/>
      <c r="D4" s="429"/>
      <c r="E4" s="429"/>
      <c r="F4" s="429"/>
      <c r="G4" s="429"/>
      <c r="H4" s="429"/>
      <c r="I4" s="429"/>
      <c r="J4" s="429"/>
      <c r="K4" s="429"/>
      <c r="L4" s="429"/>
      <c r="M4" s="429"/>
      <c r="N4" s="429"/>
      <c r="O4" s="429"/>
      <c r="P4" s="429"/>
      <c r="Q4" s="429"/>
      <c r="R4" s="429"/>
      <c r="S4" s="429"/>
      <c r="T4" s="246"/>
      <c r="U4" s="247"/>
      <c r="V4" s="430" t="s">
        <v>91</v>
      </c>
      <c r="W4" s="431"/>
      <c r="X4" s="431"/>
      <c r="Y4" s="432"/>
    </row>
    <row r="5" spans="1:25" ht="10.5" hidden="1" customHeight="1" thickBot="1">
      <c r="A5">
        <v>1</v>
      </c>
      <c r="B5">
        <v>2</v>
      </c>
      <c r="C5" s="248">
        <v>3</v>
      </c>
      <c r="D5" s="248">
        <v>4</v>
      </c>
      <c r="E5" s="248">
        <v>5</v>
      </c>
      <c r="F5" s="248">
        <v>6</v>
      </c>
      <c r="G5" s="248">
        <v>7</v>
      </c>
      <c r="H5" s="248">
        <v>8</v>
      </c>
      <c r="I5" s="248">
        <v>9</v>
      </c>
      <c r="J5" s="248">
        <v>10</v>
      </c>
      <c r="K5" s="248">
        <v>11</v>
      </c>
      <c r="L5" s="248">
        <v>12</v>
      </c>
      <c r="M5" s="248">
        <v>13</v>
      </c>
      <c r="N5" s="248">
        <v>14</v>
      </c>
      <c r="O5" s="248">
        <v>15</v>
      </c>
      <c r="P5" s="248">
        <v>16</v>
      </c>
      <c r="Q5" s="248">
        <v>17</v>
      </c>
      <c r="R5" s="248">
        <v>18</v>
      </c>
      <c r="S5" s="248">
        <v>19</v>
      </c>
      <c r="T5" s="18"/>
      <c r="U5" s="18"/>
      <c r="V5" s="19"/>
      <c r="W5" s="20"/>
      <c r="X5" s="20"/>
      <c r="Y5" s="21"/>
    </row>
    <row r="6" spans="1:25" ht="31.5" customHeight="1" thickBot="1">
      <c r="C6" s="433" t="s">
        <v>92</v>
      </c>
      <c r="D6" s="434"/>
      <c r="E6" s="434" t="s">
        <v>93</v>
      </c>
      <c r="F6" s="434"/>
      <c r="G6" s="434" t="s">
        <v>94</v>
      </c>
      <c r="H6" s="434"/>
      <c r="I6" s="434"/>
      <c r="J6" s="434"/>
      <c r="K6" s="434"/>
      <c r="L6" s="434"/>
      <c r="M6" s="434"/>
      <c r="N6" s="434"/>
      <c r="O6" s="434"/>
      <c r="P6" s="434"/>
      <c r="Q6" s="434"/>
      <c r="R6" s="434"/>
      <c r="S6" s="434"/>
      <c r="T6" s="18"/>
      <c r="U6" s="18"/>
      <c r="V6" s="435" t="s">
        <v>95</v>
      </c>
      <c r="W6" s="34">
        <v>1</v>
      </c>
      <c r="X6" s="34">
        <f>INDEX(Cups,W6)</f>
        <v>0</v>
      </c>
      <c r="Y6" s="30"/>
    </row>
    <row r="7" spans="1:25" s="249" customFormat="1" ht="16.5" customHeight="1">
      <c r="B7" s="438">
        <v>1</v>
      </c>
      <c r="C7" s="439"/>
      <c r="D7" s="250">
        <v>2</v>
      </c>
      <c r="E7" s="251" t="s">
        <v>96</v>
      </c>
      <c r="F7" s="252" t="s">
        <v>97</v>
      </c>
      <c r="G7" s="253">
        <v>3</v>
      </c>
      <c r="H7" s="254"/>
      <c r="I7" s="255"/>
      <c r="J7" s="256" t="s">
        <v>98</v>
      </c>
      <c r="K7" s="257"/>
      <c r="L7" s="257"/>
      <c r="M7" s="256" t="s">
        <v>99</v>
      </c>
      <c r="N7" s="256"/>
      <c r="O7" s="256"/>
      <c r="P7" s="256" t="s">
        <v>100</v>
      </c>
      <c r="Q7" s="257"/>
      <c r="R7" s="257"/>
      <c r="S7" s="377">
        <v>4</v>
      </c>
      <c r="T7" s="258"/>
      <c r="U7" s="258"/>
      <c r="V7" s="436"/>
      <c r="W7" s="32"/>
      <c r="X7" s="32"/>
      <c r="Y7" s="33"/>
    </row>
    <row r="8" spans="1:25" ht="75.75" customHeight="1">
      <c r="B8" s="440" t="s">
        <v>101</v>
      </c>
      <c r="C8" s="441"/>
      <c r="D8" s="444" t="s">
        <v>102</v>
      </c>
      <c r="E8" s="445"/>
      <c r="F8" s="446"/>
      <c r="G8" s="447" t="s">
        <v>103</v>
      </c>
      <c r="H8" s="448"/>
      <c r="I8" s="448"/>
      <c r="J8" s="448"/>
      <c r="K8" s="448"/>
      <c r="L8" s="448"/>
      <c r="M8" s="448"/>
      <c r="N8" s="448"/>
      <c r="O8" s="448"/>
      <c r="P8" s="449"/>
      <c r="Q8" s="259"/>
      <c r="R8" s="259"/>
      <c r="S8" s="260" t="s">
        <v>104</v>
      </c>
      <c r="T8" s="18"/>
      <c r="U8" s="18"/>
      <c r="V8" s="436"/>
      <c r="W8" s="34">
        <v>1</v>
      </c>
      <c r="X8" s="34">
        <f>INDEX(Cups,W8)</f>
        <v>0</v>
      </c>
      <c r="Y8" s="31"/>
    </row>
    <row r="9" spans="1:25" ht="30.75" customHeight="1">
      <c r="A9" s="81"/>
      <c r="B9" s="440"/>
      <c r="C9" s="441"/>
      <c r="D9" s="450" t="s">
        <v>105</v>
      </c>
      <c r="E9" s="452" t="s">
        <v>106</v>
      </c>
      <c r="F9" s="454" t="s">
        <v>107</v>
      </c>
      <c r="G9" s="456" t="s">
        <v>108</v>
      </c>
      <c r="H9" s="14" t="s">
        <v>109</v>
      </c>
      <c r="I9" s="14" t="s">
        <v>110</v>
      </c>
      <c r="J9" s="410" t="s">
        <v>111</v>
      </c>
      <c r="K9" s="261" t="s">
        <v>112</v>
      </c>
      <c r="L9" s="261" t="s">
        <v>113</v>
      </c>
      <c r="M9" s="410" t="s">
        <v>114</v>
      </c>
      <c r="N9" s="410" t="s">
        <v>115</v>
      </c>
      <c r="O9" s="410" t="s">
        <v>116</v>
      </c>
      <c r="P9" s="416" t="s">
        <v>117</v>
      </c>
      <c r="Q9" s="262" t="s">
        <v>118</v>
      </c>
      <c r="R9" s="262" t="s">
        <v>119</v>
      </c>
      <c r="S9" s="418" t="s">
        <v>120</v>
      </c>
      <c r="V9" s="436"/>
      <c r="W9" s="34">
        <v>1</v>
      </c>
      <c r="X9" s="34">
        <f>INDEX(Cups,W9)</f>
        <v>0</v>
      </c>
      <c r="Y9" s="31"/>
    </row>
    <row r="10" spans="1:25" ht="63" customHeight="1">
      <c r="A10" s="81"/>
      <c r="B10" s="442"/>
      <c r="C10" s="443"/>
      <c r="D10" s="451"/>
      <c r="E10" s="453"/>
      <c r="F10" s="455"/>
      <c r="G10" s="457"/>
      <c r="H10" s="14"/>
      <c r="I10" s="14"/>
      <c r="J10" s="411"/>
      <c r="K10" s="13"/>
      <c r="L10" s="13"/>
      <c r="M10" s="411"/>
      <c r="N10" s="411"/>
      <c r="O10" s="411"/>
      <c r="P10" s="417"/>
      <c r="Q10" s="263"/>
      <c r="R10" s="263"/>
      <c r="S10" s="419"/>
      <c r="T10" s="3"/>
      <c r="U10" s="3"/>
      <c r="V10" s="436"/>
      <c r="W10" s="34">
        <v>1</v>
      </c>
      <c r="X10" s="34">
        <f>INDEX(Cups,W10)</f>
        <v>0</v>
      </c>
      <c r="Y10" s="31"/>
    </row>
    <row r="11" spans="1:25" ht="32.25" customHeight="1">
      <c r="A11" s="81"/>
      <c r="B11" s="71"/>
      <c r="C11" s="264" t="s">
        <v>121</v>
      </c>
      <c r="D11" s="265">
        <v>2</v>
      </c>
      <c r="E11" s="266">
        <v>2</v>
      </c>
      <c r="F11" s="267"/>
      <c r="G11" s="268"/>
      <c r="H11" s="269">
        <v>9</v>
      </c>
      <c r="I11" s="270">
        <f>IF(H11=1,"",INDEX(Cups,H11))</f>
        <v>1</v>
      </c>
      <c r="J11" s="271"/>
      <c r="K11" s="272">
        <v>1</v>
      </c>
      <c r="L11" s="272" t="str">
        <f t="shared" ref="L11:L43" si="0">IF(K11=1,"",INDEX(Cups,K11))</f>
        <v/>
      </c>
      <c r="M11" s="271"/>
      <c r="N11" s="271">
        <v>1</v>
      </c>
      <c r="O11" s="271" t="str">
        <f t="shared" ref="O11:O43" si="1">IF(N11=1, "", INDEX(Cups,N11))</f>
        <v/>
      </c>
      <c r="P11" s="271"/>
      <c r="Q11" s="272">
        <v>1</v>
      </c>
      <c r="R11" s="273" t="str">
        <f t="shared" ref="R11:R42" si="2">IF(Q11=1, "", INDEX(Cups,Q11))</f>
        <v/>
      </c>
      <c r="S11" s="274">
        <v>1</v>
      </c>
      <c r="T11" s="3"/>
      <c r="U11" s="3"/>
      <c r="V11" s="436"/>
      <c r="W11" s="34">
        <v>1</v>
      </c>
      <c r="X11" s="34">
        <f>INDEX(Cups,W11)</f>
        <v>0</v>
      </c>
      <c r="Y11" s="420">
        <f>SUM(X6:X11)</f>
        <v>0</v>
      </c>
    </row>
    <row r="12" spans="1:25" ht="18.75" hidden="1" customHeight="1" thickBot="1">
      <c r="A12" s="81">
        <v>1</v>
      </c>
      <c r="B12" s="74"/>
      <c r="C12" s="275"/>
      <c r="D12" s="70"/>
      <c r="E12" s="388"/>
      <c r="F12" s="389"/>
      <c r="G12" s="71"/>
      <c r="H12" s="34"/>
      <c r="I12" s="69"/>
      <c r="J12" s="276"/>
      <c r="K12" s="277"/>
      <c r="L12" s="277"/>
      <c r="M12" s="71"/>
      <c r="N12" s="34"/>
      <c r="O12" s="278"/>
      <c r="P12" s="279"/>
      <c r="Q12" s="277"/>
      <c r="R12" s="75"/>
      <c r="S12" s="97"/>
      <c r="T12" s="3"/>
      <c r="U12" s="3"/>
      <c r="V12" s="436"/>
      <c r="W12" s="83"/>
      <c r="X12" s="280"/>
      <c r="Y12" s="420"/>
    </row>
    <row r="13" spans="1:25" ht="32.25" customHeight="1" thickBot="1">
      <c r="A13" s="81">
        <v>2</v>
      </c>
      <c r="B13" s="281">
        <v>1</v>
      </c>
      <c r="C13" s="282"/>
      <c r="D13" s="70"/>
      <c r="E13" s="388"/>
      <c r="F13" s="389"/>
      <c r="G13" s="71"/>
      <c r="H13" s="34">
        <v>1</v>
      </c>
      <c r="I13" s="283" t="str">
        <f>IF(H13=1,"", INDEX(Cups,H13))</f>
        <v/>
      </c>
      <c r="J13" s="276"/>
      <c r="K13" s="277">
        <v>1</v>
      </c>
      <c r="L13" s="277" t="str">
        <f t="shared" si="0"/>
        <v/>
      </c>
      <c r="M13" s="71"/>
      <c r="N13" s="34">
        <v>1</v>
      </c>
      <c r="O13" s="278" t="str">
        <f t="shared" si="1"/>
        <v/>
      </c>
      <c r="P13" s="279"/>
      <c r="Q13" s="277">
        <v>1</v>
      </c>
      <c r="R13" s="75" t="str">
        <f t="shared" si="2"/>
        <v/>
      </c>
      <c r="S13" s="284"/>
      <c r="T13" s="3"/>
      <c r="U13" s="3"/>
      <c r="V13" s="437"/>
      <c r="W13" s="83"/>
      <c r="X13" s="83"/>
      <c r="Y13" s="421"/>
    </row>
    <row r="14" spans="1:25" ht="32.25" customHeight="1" thickBot="1">
      <c r="A14" s="81">
        <v>3</v>
      </c>
      <c r="B14" s="281">
        <v>2</v>
      </c>
      <c r="C14" s="282"/>
      <c r="D14" s="70"/>
      <c r="E14" s="388"/>
      <c r="F14" s="389"/>
      <c r="G14" s="281"/>
      <c r="H14" s="137">
        <v>1</v>
      </c>
      <c r="I14" s="283" t="str">
        <f t="shared" ref="I14:I44" si="3">IF(H14=1,"", INDEX(Cups,H14))</f>
        <v/>
      </c>
      <c r="J14" s="276"/>
      <c r="K14" s="277">
        <v>1</v>
      </c>
      <c r="L14" s="277" t="str">
        <f t="shared" si="0"/>
        <v/>
      </c>
      <c r="M14" s="281"/>
      <c r="N14" s="137">
        <v>1</v>
      </c>
      <c r="O14" s="69" t="str">
        <f t="shared" si="1"/>
        <v/>
      </c>
      <c r="P14" s="276"/>
      <c r="Q14" s="277">
        <v>1</v>
      </c>
      <c r="R14" s="277" t="str">
        <f t="shared" si="2"/>
        <v/>
      </c>
      <c r="S14" s="284"/>
      <c r="T14" s="3"/>
      <c r="U14" s="3"/>
      <c r="V14" s="422" t="s">
        <v>122</v>
      </c>
      <c r="W14" s="423"/>
      <c r="X14" s="423"/>
      <c r="Y14" s="424"/>
    </row>
    <row r="15" spans="1:25" ht="32.25" customHeight="1">
      <c r="A15" s="81">
        <v>4</v>
      </c>
      <c r="B15" s="281">
        <v>3</v>
      </c>
      <c r="C15" s="282"/>
      <c r="D15" s="70"/>
      <c r="E15" s="388"/>
      <c r="F15" s="389"/>
      <c r="G15" s="281"/>
      <c r="H15" s="137">
        <v>1</v>
      </c>
      <c r="I15" s="283" t="str">
        <f t="shared" si="3"/>
        <v/>
      </c>
      <c r="J15" s="276"/>
      <c r="K15" s="277">
        <v>1</v>
      </c>
      <c r="L15" s="277" t="str">
        <f t="shared" si="0"/>
        <v/>
      </c>
      <c r="M15" s="281"/>
      <c r="N15" s="137">
        <v>1</v>
      </c>
      <c r="O15" s="69" t="str">
        <f t="shared" si="1"/>
        <v/>
      </c>
      <c r="P15" s="276"/>
      <c r="Q15" s="277">
        <v>1</v>
      </c>
      <c r="R15" s="277" t="str">
        <f t="shared" si="2"/>
        <v/>
      </c>
      <c r="S15" s="284"/>
      <c r="T15" s="3"/>
      <c r="U15" s="3"/>
      <c r="V15" s="425" t="s">
        <v>123</v>
      </c>
      <c r="W15" s="22"/>
      <c r="X15" s="23"/>
      <c r="Y15" s="427"/>
    </row>
    <row r="16" spans="1:25" ht="32.25" customHeight="1">
      <c r="A16" s="81">
        <v>5</v>
      </c>
      <c r="B16" s="281">
        <v>4</v>
      </c>
      <c r="C16" s="282"/>
      <c r="D16" s="70"/>
      <c r="E16" s="388"/>
      <c r="F16" s="389"/>
      <c r="G16" s="281"/>
      <c r="H16" s="137">
        <v>1</v>
      </c>
      <c r="I16" s="283" t="str">
        <f t="shared" si="3"/>
        <v/>
      </c>
      <c r="J16" s="276"/>
      <c r="K16" s="277">
        <v>1</v>
      </c>
      <c r="L16" s="277" t="str">
        <f t="shared" si="0"/>
        <v/>
      </c>
      <c r="M16" s="281"/>
      <c r="N16" s="137">
        <v>1</v>
      </c>
      <c r="O16" s="69" t="str">
        <f t="shared" si="1"/>
        <v/>
      </c>
      <c r="P16" s="276"/>
      <c r="Q16" s="277">
        <v>1</v>
      </c>
      <c r="R16" s="277" t="str">
        <f t="shared" si="2"/>
        <v/>
      </c>
      <c r="S16" s="284"/>
      <c r="T16" s="3"/>
      <c r="U16" s="3"/>
      <c r="V16" s="426"/>
      <c r="W16" s="24"/>
      <c r="X16" s="25"/>
      <c r="Y16" s="428"/>
    </row>
    <row r="17" spans="1:25" ht="39" customHeight="1">
      <c r="A17" s="81">
        <v>6</v>
      </c>
      <c r="B17" s="281">
        <v>5</v>
      </c>
      <c r="C17" s="282"/>
      <c r="D17" s="70"/>
      <c r="E17" s="388"/>
      <c r="F17" s="389"/>
      <c r="G17" s="281"/>
      <c r="H17" s="137">
        <v>1</v>
      </c>
      <c r="I17" s="283" t="str">
        <f t="shared" si="3"/>
        <v/>
      </c>
      <c r="J17" s="276"/>
      <c r="K17" s="277">
        <v>1</v>
      </c>
      <c r="L17" s="277" t="str">
        <f t="shared" si="0"/>
        <v/>
      </c>
      <c r="M17" s="281"/>
      <c r="N17" s="137">
        <v>1</v>
      </c>
      <c r="O17" s="69" t="str">
        <f t="shared" si="1"/>
        <v/>
      </c>
      <c r="P17" s="276"/>
      <c r="Q17" s="277">
        <v>1</v>
      </c>
      <c r="R17" s="277" t="str">
        <f t="shared" si="2"/>
        <v/>
      </c>
      <c r="S17" s="284"/>
      <c r="T17" s="3"/>
      <c r="U17" s="3"/>
      <c r="V17" s="412" t="s">
        <v>124</v>
      </c>
      <c r="W17" s="26"/>
      <c r="X17" s="27"/>
      <c r="Y17" s="414">
        <f>FLOOR(Y15, 0.125)</f>
        <v>0</v>
      </c>
    </row>
    <row r="18" spans="1:25" ht="35.25" customHeight="1" thickBot="1">
      <c r="A18" s="81">
        <v>7</v>
      </c>
      <c r="B18" s="281">
        <v>6</v>
      </c>
      <c r="C18" s="282"/>
      <c r="D18" s="285"/>
      <c r="E18" s="286"/>
      <c r="F18" s="287"/>
      <c r="G18" s="281"/>
      <c r="H18" s="137">
        <v>1</v>
      </c>
      <c r="I18" s="283" t="str">
        <f t="shared" si="3"/>
        <v/>
      </c>
      <c r="J18" s="276"/>
      <c r="K18" s="277">
        <v>1</v>
      </c>
      <c r="L18" s="277" t="str">
        <f t="shared" si="0"/>
        <v/>
      </c>
      <c r="M18" s="281"/>
      <c r="N18" s="137">
        <v>1</v>
      </c>
      <c r="O18" s="69" t="str">
        <f t="shared" si="1"/>
        <v/>
      </c>
      <c r="P18" s="276"/>
      <c r="Q18" s="277">
        <v>1</v>
      </c>
      <c r="R18" s="277" t="str">
        <f t="shared" si="2"/>
        <v/>
      </c>
      <c r="S18" s="284"/>
      <c r="T18" s="3"/>
      <c r="U18" s="3"/>
      <c r="V18" s="413"/>
      <c r="W18" s="28"/>
      <c r="X18" s="29"/>
      <c r="Y18" s="415"/>
    </row>
    <row r="19" spans="1:25" ht="32.25" customHeight="1">
      <c r="A19" s="81">
        <v>8</v>
      </c>
      <c r="B19" s="281">
        <v>7</v>
      </c>
      <c r="C19" s="282"/>
      <c r="D19" s="285"/>
      <c r="E19" s="286"/>
      <c r="F19" s="287"/>
      <c r="G19" s="281"/>
      <c r="H19" s="137">
        <v>1</v>
      </c>
      <c r="I19" s="283" t="str">
        <f t="shared" si="3"/>
        <v/>
      </c>
      <c r="J19" s="276"/>
      <c r="K19" s="277">
        <v>1</v>
      </c>
      <c r="L19" s="277" t="str">
        <f t="shared" si="0"/>
        <v/>
      </c>
      <c r="M19" s="281"/>
      <c r="N19" s="137">
        <v>1</v>
      </c>
      <c r="O19" s="69" t="str">
        <f t="shared" si="1"/>
        <v/>
      </c>
      <c r="P19" s="276"/>
      <c r="Q19" s="277">
        <v>1</v>
      </c>
      <c r="R19" s="277" t="str">
        <f t="shared" si="2"/>
        <v/>
      </c>
      <c r="S19" s="284"/>
      <c r="T19" s="3"/>
      <c r="U19" s="3"/>
    </row>
    <row r="20" spans="1:25" ht="32.25" customHeight="1">
      <c r="A20" s="81">
        <v>9</v>
      </c>
      <c r="B20" s="281">
        <v>8</v>
      </c>
      <c r="C20" s="282"/>
      <c r="D20" s="285"/>
      <c r="E20" s="286"/>
      <c r="F20" s="287"/>
      <c r="G20" s="281"/>
      <c r="H20" s="137">
        <v>1</v>
      </c>
      <c r="I20" s="283" t="str">
        <f t="shared" si="3"/>
        <v/>
      </c>
      <c r="J20" s="276"/>
      <c r="K20" s="277">
        <v>1</v>
      </c>
      <c r="L20" s="277" t="str">
        <f t="shared" si="0"/>
        <v/>
      </c>
      <c r="M20" s="281"/>
      <c r="N20" s="137">
        <v>1</v>
      </c>
      <c r="O20" s="69" t="str">
        <f t="shared" si="1"/>
        <v/>
      </c>
      <c r="P20" s="276"/>
      <c r="Q20" s="277">
        <v>1</v>
      </c>
      <c r="R20" s="277" t="str">
        <f t="shared" si="2"/>
        <v/>
      </c>
      <c r="S20" s="284"/>
      <c r="T20" s="3"/>
      <c r="U20" s="3"/>
    </row>
    <row r="21" spans="1:25" ht="32.25" customHeight="1">
      <c r="A21" s="81">
        <v>10</v>
      </c>
      <c r="B21" s="281">
        <v>9</v>
      </c>
      <c r="C21" s="282"/>
      <c r="D21" s="285"/>
      <c r="E21" s="286"/>
      <c r="F21" s="287"/>
      <c r="G21" s="281"/>
      <c r="H21" s="137">
        <v>1</v>
      </c>
      <c r="I21" s="283" t="str">
        <f t="shared" si="3"/>
        <v/>
      </c>
      <c r="J21" s="276"/>
      <c r="K21" s="277">
        <v>1</v>
      </c>
      <c r="L21" s="277" t="str">
        <f t="shared" si="0"/>
        <v/>
      </c>
      <c r="M21" s="281"/>
      <c r="N21" s="137">
        <v>1</v>
      </c>
      <c r="O21" s="69" t="str">
        <f t="shared" si="1"/>
        <v/>
      </c>
      <c r="P21" s="276"/>
      <c r="Q21" s="277">
        <v>1</v>
      </c>
      <c r="R21" s="277" t="str">
        <f t="shared" si="2"/>
        <v/>
      </c>
      <c r="S21" s="284"/>
      <c r="T21" s="3"/>
      <c r="U21" s="3"/>
    </row>
    <row r="22" spans="1:25" ht="32.25" customHeight="1">
      <c r="A22" s="81">
        <v>11</v>
      </c>
      <c r="B22" s="281">
        <v>10</v>
      </c>
      <c r="C22" s="288"/>
      <c r="D22" s="285"/>
      <c r="E22" s="286"/>
      <c r="F22" s="287"/>
      <c r="G22" s="281"/>
      <c r="H22" s="137">
        <v>1</v>
      </c>
      <c r="I22" s="283" t="str">
        <f t="shared" si="3"/>
        <v/>
      </c>
      <c r="J22" s="276"/>
      <c r="K22" s="277">
        <v>1</v>
      </c>
      <c r="L22" s="277" t="str">
        <f t="shared" si="0"/>
        <v/>
      </c>
      <c r="M22" s="281"/>
      <c r="N22" s="137">
        <v>1</v>
      </c>
      <c r="O22" s="69" t="str">
        <f t="shared" si="1"/>
        <v/>
      </c>
      <c r="P22" s="276"/>
      <c r="Q22" s="277">
        <v>1</v>
      </c>
      <c r="R22" s="277" t="str">
        <f t="shared" si="2"/>
        <v/>
      </c>
      <c r="S22" s="284"/>
      <c r="T22" s="3"/>
      <c r="U22" s="3"/>
    </row>
    <row r="23" spans="1:25" ht="32.25" customHeight="1">
      <c r="A23" s="81">
        <v>12</v>
      </c>
      <c r="B23" s="281">
        <v>11</v>
      </c>
      <c r="C23" s="288"/>
      <c r="D23" s="285"/>
      <c r="E23" s="286"/>
      <c r="F23" s="287"/>
      <c r="G23" s="281"/>
      <c r="H23" s="137">
        <v>1</v>
      </c>
      <c r="I23" s="283" t="str">
        <f t="shared" si="3"/>
        <v/>
      </c>
      <c r="J23" s="276"/>
      <c r="K23" s="277">
        <v>1</v>
      </c>
      <c r="L23" s="277" t="str">
        <f t="shared" si="0"/>
        <v/>
      </c>
      <c r="M23" s="281"/>
      <c r="N23" s="137">
        <v>1</v>
      </c>
      <c r="O23" s="69" t="str">
        <f t="shared" si="1"/>
        <v/>
      </c>
      <c r="P23" s="276"/>
      <c r="Q23" s="277">
        <v>1</v>
      </c>
      <c r="R23" s="277" t="str">
        <f t="shared" si="2"/>
        <v/>
      </c>
      <c r="S23" s="289"/>
      <c r="T23" s="3"/>
      <c r="U23" s="3"/>
    </row>
    <row r="24" spans="1:25" ht="32.25" customHeight="1">
      <c r="A24" s="81">
        <v>13</v>
      </c>
      <c r="B24" s="281">
        <v>12</v>
      </c>
      <c r="C24" s="288"/>
      <c r="D24" s="285"/>
      <c r="E24" s="286"/>
      <c r="F24" s="287"/>
      <c r="G24" s="281"/>
      <c r="H24" s="137">
        <v>1</v>
      </c>
      <c r="I24" s="283" t="str">
        <f t="shared" si="3"/>
        <v/>
      </c>
      <c r="J24" s="276"/>
      <c r="K24" s="277">
        <v>1</v>
      </c>
      <c r="L24" s="277" t="str">
        <f t="shared" si="0"/>
        <v/>
      </c>
      <c r="M24" s="281"/>
      <c r="N24" s="137">
        <v>1</v>
      </c>
      <c r="O24" s="69" t="str">
        <f t="shared" si="1"/>
        <v/>
      </c>
      <c r="P24" s="276"/>
      <c r="Q24" s="277">
        <v>1</v>
      </c>
      <c r="R24" s="277" t="str">
        <f t="shared" si="2"/>
        <v/>
      </c>
      <c r="S24" s="289"/>
      <c r="T24" s="3"/>
      <c r="U24" s="3"/>
    </row>
    <row r="25" spans="1:25" ht="32.25" customHeight="1">
      <c r="A25" s="81">
        <v>14</v>
      </c>
      <c r="B25" s="281">
        <v>13</v>
      </c>
      <c r="C25" s="288"/>
      <c r="D25" s="285"/>
      <c r="E25" s="286"/>
      <c r="F25" s="287"/>
      <c r="G25" s="281"/>
      <c r="H25" s="137">
        <v>1</v>
      </c>
      <c r="I25" s="283" t="str">
        <f t="shared" si="3"/>
        <v/>
      </c>
      <c r="J25" s="276"/>
      <c r="K25" s="277">
        <v>1</v>
      </c>
      <c r="L25" s="277" t="str">
        <f t="shared" si="0"/>
        <v/>
      </c>
      <c r="M25" s="281"/>
      <c r="N25" s="137">
        <v>1</v>
      </c>
      <c r="O25" s="69" t="str">
        <f t="shared" si="1"/>
        <v/>
      </c>
      <c r="P25" s="276"/>
      <c r="Q25" s="277">
        <v>1</v>
      </c>
      <c r="R25" s="277" t="str">
        <f t="shared" si="2"/>
        <v/>
      </c>
      <c r="S25" s="289"/>
      <c r="T25" s="3"/>
      <c r="U25" s="3"/>
    </row>
    <row r="26" spans="1:25" ht="32.25" customHeight="1">
      <c r="A26" s="81">
        <v>15</v>
      </c>
      <c r="B26" s="281">
        <v>14</v>
      </c>
      <c r="C26" s="288"/>
      <c r="D26" s="285"/>
      <c r="E26" s="286"/>
      <c r="F26" s="287"/>
      <c r="G26" s="281"/>
      <c r="H26" s="137">
        <v>1</v>
      </c>
      <c r="I26" s="283" t="str">
        <f t="shared" si="3"/>
        <v/>
      </c>
      <c r="J26" s="276"/>
      <c r="K26" s="277">
        <v>1</v>
      </c>
      <c r="L26" s="277" t="str">
        <f t="shared" si="0"/>
        <v/>
      </c>
      <c r="M26" s="281"/>
      <c r="N26" s="137">
        <v>1</v>
      </c>
      <c r="O26" s="69" t="str">
        <f t="shared" si="1"/>
        <v/>
      </c>
      <c r="P26" s="276"/>
      <c r="Q26" s="277">
        <v>1</v>
      </c>
      <c r="R26" s="277" t="str">
        <f t="shared" si="2"/>
        <v/>
      </c>
      <c r="S26" s="289"/>
      <c r="T26" s="3"/>
      <c r="U26" s="3"/>
    </row>
    <row r="27" spans="1:25" ht="32.25" customHeight="1">
      <c r="A27" s="81">
        <v>16</v>
      </c>
      <c r="B27" s="281">
        <v>15</v>
      </c>
      <c r="C27" s="288"/>
      <c r="D27" s="285"/>
      <c r="E27" s="286"/>
      <c r="F27" s="287"/>
      <c r="G27" s="281"/>
      <c r="H27" s="137">
        <v>1</v>
      </c>
      <c r="I27" s="283" t="str">
        <f t="shared" si="3"/>
        <v/>
      </c>
      <c r="J27" s="276"/>
      <c r="K27" s="277">
        <v>1</v>
      </c>
      <c r="L27" s="277" t="str">
        <f t="shared" si="0"/>
        <v/>
      </c>
      <c r="M27" s="281"/>
      <c r="N27" s="137">
        <v>1</v>
      </c>
      <c r="O27" s="69" t="str">
        <f t="shared" si="1"/>
        <v/>
      </c>
      <c r="P27" s="276"/>
      <c r="Q27" s="277">
        <v>1</v>
      </c>
      <c r="R27" s="277" t="str">
        <f t="shared" si="2"/>
        <v/>
      </c>
      <c r="S27" s="289"/>
      <c r="T27" s="3"/>
      <c r="U27" s="3"/>
    </row>
    <row r="28" spans="1:25" ht="32.25" customHeight="1">
      <c r="A28" s="81">
        <v>17</v>
      </c>
      <c r="B28" s="281">
        <v>16</v>
      </c>
      <c r="C28" s="288"/>
      <c r="D28" s="285"/>
      <c r="E28" s="286"/>
      <c r="F28" s="287"/>
      <c r="G28" s="281"/>
      <c r="H28" s="137">
        <v>1</v>
      </c>
      <c r="I28" s="283" t="str">
        <f t="shared" si="3"/>
        <v/>
      </c>
      <c r="J28" s="276"/>
      <c r="K28" s="277">
        <v>1</v>
      </c>
      <c r="L28" s="277" t="str">
        <f t="shared" si="0"/>
        <v/>
      </c>
      <c r="M28" s="281"/>
      <c r="N28" s="137">
        <v>1</v>
      </c>
      <c r="O28" s="69" t="str">
        <f t="shared" si="1"/>
        <v/>
      </c>
      <c r="P28" s="276"/>
      <c r="Q28" s="277">
        <v>1</v>
      </c>
      <c r="R28" s="277" t="str">
        <f t="shared" si="2"/>
        <v/>
      </c>
      <c r="S28" s="289"/>
      <c r="T28" s="3"/>
      <c r="U28" s="3"/>
    </row>
    <row r="29" spans="1:25" ht="32.25" customHeight="1">
      <c r="A29" s="81">
        <v>18</v>
      </c>
      <c r="B29" s="281">
        <v>17</v>
      </c>
      <c r="C29" s="288"/>
      <c r="D29" s="285"/>
      <c r="E29" s="286"/>
      <c r="F29" s="287"/>
      <c r="G29" s="281"/>
      <c r="H29" s="137">
        <v>1</v>
      </c>
      <c r="I29" s="283" t="str">
        <f t="shared" si="3"/>
        <v/>
      </c>
      <c r="J29" s="276"/>
      <c r="K29" s="277">
        <v>1</v>
      </c>
      <c r="L29" s="277" t="str">
        <f t="shared" si="0"/>
        <v/>
      </c>
      <c r="M29" s="281"/>
      <c r="N29" s="137">
        <v>1</v>
      </c>
      <c r="O29" s="69" t="str">
        <f t="shared" si="1"/>
        <v/>
      </c>
      <c r="P29" s="276"/>
      <c r="Q29" s="277">
        <v>1</v>
      </c>
      <c r="R29" s="277" t="str">
        <f t="shared" si="2"/>
        <v/>
      </c>
      <c r="S29" s="289"/>
      <c r="T29" s="3"/>
      <c r="U29" s="3"/>
    </row>
    <row r="30" spans="1:25" ht="32.25" customHeight="1">
      <c r="A30" s="81">
        <v>19</v>
      </c>
      <c r="B30" s="281">
        <v>18</v>
      </c>
      <c r="C30" s="288"/>
      <c r="D30" s="285"/>
      <c r="E30" s="286"/>
      <c r="F30" s="287"/>
      <c r="G30" s="281"/>
      <c r="H30" s="137">
        <v>1</v>
      </c>
      <c r="I30" s="283" t="str">
        <f t="shared" si="3"/>
        <v/>
      </c>
      <c r="J30" s="276"/>
      <c r="K30" s="277">
        <v>1</v>
      </c>
      <c r="L30" s="277" t="str">
        <f t="shared" si="0"/>
        <v/>
      </c>
      <c r="M30" s="281"/>
      <c r="N30" s="137">
        <v>1</v>
      </c>
      <c r="O30" s="69" t="str">
        <f t="shared" si="1"/>
        <v/>
      </c>
      <c r="P30" s="276"/>
      <c r="Q30" s="277">
        <v>1</v>
      </c>
      <c r="R30" s="277" t="str">
        <f t="shared" si="2"/>
        <v/>
      </c>
      <c r="S30" s="289"/>
      <c r="T30" s="3"/>
      <c r="U30" s="3"/>
    </row>
    <row r="31" spans="1:25" ht="32.25" customHeight="1">
      <c r="A31" s="81">
        <v>20</v>
      </c>
      <c r="B31" s="281">
        <v>19</v>
      </c>
      <c r="C31" s="288"/>
      <c r="D31" s="285"/>
      <c r="E31" s="286"/>
      <c r="F31" s="287"/>
      <c r="G31" s="281"/>
      <c r="H31" s="137">
        <v>1</v>
      </c>
      <c r="I31" s="283" t="str">
        <f t="shared" si="3"/>
        <v/>
      </c>
      <c r="J31" s="276"/>
      <c r="K31" s="277">
        <v>1</v>
      </c>
      <c r="L31" s="277" t="str">
        <f t="shared" si="0"/>
        <v/>
      </c>
      <c r="M31" s="281"/>
      <c r="N31" s="137">
        <v>1</v>
      </c>
      <c r="O31" s="69" t="str">
        <f t="shared" si="1"/>
        <v/>
      </c>
      <c r="P31" s="276"/>
      <c r="Q31" s="277">
        <v>1</v>
      </c>
      <c r="R31" s="277" t="str">
        <f t="shared" si="2"/>
        <v/>
      </c>
      <c r="S31" s="289"/>
      <c r="T31" s="3"/>
      <c r="U31" s="3"/>
    </row>
    <row r="32" spans="1:25" ht="32.25" customHeight="1">
      <c r="A32" s="81">
        <v>21</v>
      </c>
      <c r="B32" s="281">
        <v>20</v>
      </c>
      <c r="C32" s="288"/>
      <c r="D32" s="285"/>
      <c r="E32" s="286"/>
      <c r="F32" s="287"/>
      <c r="G32" s="281"/>
      <c r="H32" s="137">
        <v>1</v>
      </c>
      <c r="I32" s="283" t="str">
        <f t="shared" si="3"/>
        <v/>
      </c>
      <c r="J32" s="276"/>
      <c r="K32" s="277">
        <v>1</v>
      </c>
      <c r="L32" s="277" t="str">
        <f t="shared" si="0"/>
        <v/>
      </c>
      <c r="M32" s="281"/>
      <c r="N32" s="137">
        <v>1</v>
      </c>
      <c r="O32" s="69" t="str">
        <f t="shared" si="1"/>
        <v/>
      </c>
      <c r="P32" s="276"/>
      <c r="Q32" s="277">
        <v>1</v>
      </c>
      <c r="R32" s="277" t="str">
        <f t="shared" si="2"/>
        <v/>
      </c>
      <c r="S32" s="289"/>
      <c r="T32" s="3"/>
      <c r="U32" s="3"/>
    </row>
    <row r="33" spans="1:21" ht="32.25" customHeight="1">
      <c r="A33" s="81">
        <v>22</v>
      </c>
      <c r="B33" s="281">
        <v>21</v>
      </c>
      <c r="C33" s="288"/>
      <c r="D33" s="285"/>
      <c r="E33" s="286"/>
      <c r="F33" s="287"/>
      <c r="G33" s="281"/>
      <c r="H33" s="137">
        <v>1</v>
      </c>
      <c r="I33" s="283" t="str">
        <f t="shared" si="3"/>
        <v/>
      </c>
      <c r="J33" s="276"/>
      <c r="K33" s="277">
        <v>1</v>
      </c>
      <c r="L33" s="277" t="str">
        <f t="shared" si="0"/>
        <v/>
      </c>
      <c r="M33" s="281"/>
      <c r="N33" s="137">
        <v>1</v>
      </c>
      <c r="O33" s="69" t="str">
        <f t="shared" si="1"/>
        <v/>
      </c>
      <c r="P33" s="276"/>
      <c r="Q33" s="277">
        <v>1</v>
      </c>
      <c r="R33" s="277" t="str">
        <f t="shared" si="2"/>
        <v/>
      </c>
      <c r="S33" s="289"/>
      <c r="T33" s="3"/>
      <c r="U33" s="3"/>
    </row>
    <row r="34" spans="1:21" ht="32.25" customHeight="1">
      <c r="A34" s="81">
        <v>23</v>
      </c>
      <c r="B34" s="281">
        <v>22</v>
      </c>
      <c r="C34" s="288"/>
      <c r="D34" s="285"/>
      <c r="E34" s="286"/>
      <c r="F34" s="287"/>
      <c r="G34" s="281"/>
      <c r="H34" s="137">
        <v>1</v>
      </c>
      <c r="I34" s="283" t="str">
        <f t="shared" si="3"/>
        <v/>
      </c>
      <c r="J34" s="276"/>
      <c r="K34" s="277">
        <v>1</v>
      </c>
      <c r="L34" s="277" t="str">
        <f t="shared" si="0"/>
        <v/>
      </c>
      <c r="M34" s="281"/>
      <c r="N34" s="137">
        <v>1</v>
      </c>
      <c r="O34" s="69" t="str">
        <f t="shared" si="1"/>
        <v/>
      </c>
      <c r="P34" s="276"/>
      <c r="Q34" s="277">
        <v>1</v>
      </c>
      <c r="R34" s="277" t="str">
        <f t="shared" si="2"/>
        <v/>
      </c>
      <c r="S34" s="289"/>
      <c r="T34" s="3"/>
      <c r="U34" s="3"/>
    </row>
    <row r="35" spans="1:21" ht="32.25" customHeight="1">
      <c r="A35" s="81">
        <v>24</v>
      </c>
      <c r="B35" s="281">
        <v>23</v>
      </c>
      <c r="C35" s="288"/>
      <c r="D35" s="285"/>
      <c r="E35" s="286"/>
      <c r="F35" s="287"/>
      <c r="G35" s="281"/>
      <c r="H35" s="137">
        <v>1</v>
      </c>
      <c r="I35" s="283" t="str">
        <f t="shared" si="3"/>
        <v/>
      </c>
      <c r="J35" s="276"/>
      <c r="K35" s="277">
        <v>1</v>
      </c>
      <c r="L35" s="277" t="str">
        <f t="shared" si="0"/>
        <v/>
      </c>
      <c r="M35" s="281"/>
      <c r="N35" s="137">
        <v>1</v>
      </c>
      <c r="O35" s="69" t="str">
        <f t="shared" si="1"/>
        <v/>
      </c>
      <c r="P35" s="276"/>
      <c r="Q35" s="277">
        <v>1</v>
      </c>
      <c r="R35" s="277" t="str">
        <f t="shared" si="2"/>
        <v/>
      </c>
      <c r="S35" s="289"/>
      <c r="T35" s="3"/>
      <c r="U35" s="3"/>
    </row>
    <row r="36" spans="1:21" ht="32.25" customHeight="1">
      <c r="A36" s="81">
        <v>25</v>
      </c>
      <c r="B36" s="281">
        <v>24</v>
      </c>
      <c r="C36" s="288"/>
      <c r="D36" s="285"/>
      <c r="E36" s="286"/>
      <c r="F36" s="287"/>
      <c r="G36" s="281"/>
      <c r="H36" s="137">
        <v>1</v>
      </c>
      <c r="I36" s="283" t="str">
        <f t="shared" si="3"/>
        <v/>
      </c>
      <c r="J36" s="276"/>
      <c r="K36" s="277">
        <v>1</v>
      </c>
      <c r="L36" s="277" t="str">
        <f t="shared" si="0"/>
        <v/>
      </c>
      <c r="M36" s="281"/>
      <c r="N36" s="137">
        <v>1</v>
      </c>
      <c r="O36" s="69" t="str">
        <f t="shared" si="1"/>
        <v/>
      </c>
      <c r="P36" s="276"/>
      <c r="Q36" s="277">
        <v>1</v>
      </c>
      <c r="R36" s="277" t="str">
        <f t="shared" si="2"/>
        <v/>
      </c>
      <c r="S36" s="289"/>
      <c r="T36" s="3"/>
      <c r="U36" s="3"/>
    </row>
    <row r="37" spans="1:21" ht="32.25" customHeight="1">
      <c r="A37" s="81">
        <v>26</v>
      </c>
      <c r="B37" s="281">
        <v>25</v>
      </c>
      <c r="C37" s="288"/>
      <c r="D37" s="285"/>
      <c r="E37" s="286"/>
      <c r="F37" s="287"/>
      <c r="G37" s="281"/>
      <c r="H37" s="137">
        <v>1</v>
      </c>
      <c r="I37" s="283" t="str">
        <f t="shared" si="3"/>
        <v/>
      </c>
      <c r="J37" s="276"/>
      <c r="K37" s="277">
        <v>1</v>
      </c>
      <c r="L37" s="277" t="str">
        <f t="shared" si="0"/>
        <v/>
      </c>
      <c r="M37" s="281"/>
      <c r="N37" s="137">
        <v>1</v>
      </c>
      <c r="O37" s="69" t="str">
        <f t="shared" si="1"/>
        <v/>
      </c>
      <c r="P37" s="276"/>
      <c r="Q37" s="277">
        <v>1</v>
      </c>
      <c r="R37" s="277" t="str">
        <f t="shared" si="2"/>
        <v/>
      </c>
      <c r="S37" s="289"/>
      <c r="T37" s="3"/>
      <c r="U37" s="3"/>
    </row>
    <row r="38" spans="1:21" ht="32.25" customHeight="1">
      <c r="A38" s="81">
        <v>27</v>
      </c>
      <c r="B38" s="281">
        <v>26</v>
      </c>
      <c r="C38" s="288"/>
      <c r="D38" s="285"/>
      <c r="E38" s="286"/>
      <c r="F38" s="287"/>
      <c r="G38" s="281"/>
      <c r="H38" s="137">
        <v>1</v>
      </c>
      <c r="I38" s="283" t="str">
        <f t="shared" si="3"/>
        <v/>
      </c>
      <c r="J38" s="276"/>
      <c r="K38" s="277">
        <v>1</v>
      </c>
      <c r="L38" s="277" t="str">
        <f t="shared" si="0"/>
        <v/>
      </c>
      <c r="M38" s="281"/>
      <c r="N38" s="137">
        <v>1</v>
      </c>
      <c r="O38" s="69" t="str">
        <f t="shared" si="1"/>
        <v/>
      </c>
      <c r="P38" s="276"/>
      <c r="Q38" s="277">
        <v>1</v>
      </c>
      <c r="R38" s="277" t="str">
        <f t="shared" si="2"/>
        <v/>
      </c>
      <c r="S38" s="289"/>
      <c r="T38" s="3"/>
      <c r="U38" s="3"/>
    </row>
    <row r="39" spans="1:21" ht="32.25" customHeight="1">
      <c r="A39" s="81">
        <v>28</v>
      </c>
      <c r="B39" s="281">
        <v>27</v>
      </c>
      <c r="C39" s="288"/>
      <c r="D39" s="285"/>
      <c r="E39" s="286"/>
      <c r="F39" s="287"/>
      <c r="G39" s="281"/>
      <c r="H39" s="137">
        <v>1</v>
      </c>
      <c r="I39" s="283" t="str">
        <f t="shared" si="3"/>
        <v/>
      </c>
      <c r="J39" s="276"/>
      <c r="K39" s="277">
        <v>1</v>
      </c>
      <c r="L39" s="277" t="str">
        <f t="shared" si="0"/>
        <v/>
      </c>
      <c r="M39" s="281"/>
      <c r="N39" s="137">
        <v>1</v>
      </c>
      <c r="O39" s="69" t="str">
        <f t="shared" si="1"/>
        <v/>
      </c>
      <c r="P39" s="276"/>
      <c r="Q39" s="277">
        <v>1</v>
      </c>
      <c r="R39" s="277" t="str">
        <f t="shared" si="2"/>
        <v/>
      </c>
      <c r="S39" s="289"/>
      <c r="T39" s="3"/>
      <c r="U39" s="3"/>
    </row>
    <row r="40" spans="1:21" ht="32.25" customHeight="1">
      <c r="A40" s="81">
        <v>29</v>
      </c>
      <c r="B40" s="281">
        <v>28</v>
      </c>
      <c r="C40" s="288"/>
      <c r="D40" s="285"/>
      <c r="E40" s="286"/>
      <c r="F40" s="287"/>
      <c r="G40" s="281"/>
      <c r="H40" s="137">
        <v>1</v>
      </c>
      <c r="I40" s="283" t="str">
        <f t="shared" si="3"/>
        <v/>
      </c>
      <c r="J40" s="276"/>
      <c r="K40" s="277">
        <v>1</v>
      </c>
      <c r="L40" s="277" t="str">
        <f t="shared" si="0"/>
        <v/>
      </c>
      <c r="M40" s="281"/>
      <c r="N40" s="137">
        <v>1</v>
      </c>
      <c r="O40" s="69" t="str">
        <f t="shared" si="1"/>
        <v/>
      </c>
      <c r="P40" s="276"/>
      <c r="Q40" s="277">
        <v>1</v>
      </c>
      <c r="R40" s="277" t="str">
        <f t="shared" si="2"/>
        <v/>
      </c>
      <c r="S40" s="289"/>
      <c r="T40" s="3"/>
      <c r="U40" s="3"/>
    </row>
    <row r="41" spans="1:21" ht="32.25" customHeight="1">
      <c r="A41" s="81">
        <v>30</v>
      </c>
      <c r="B41" s="281">
        <v>29</v>
      </c>
      <c r="C41" s="288"/>
      <c r="D41" s="285"/>
      <c r="E41" s="286"/>
      <c r="F41" s="287"/>
      <c r="G41" s="281"/>
      <c r="H41" s="137">
        <v>1</v>
      </c>
      <c r="I41" s="283" t="str">
        <f t="shared" si="3"/>
        <v/>
      </c>
      <c r="J41" s="276"/>
      <c r="K41" s="277">
        <v>1</v>
      </c>
      <c r="L41" s="277" t="str">
        <f t="shared" si="0"/>
        <v/>
      </c>
      <c r="M41" s="281"/>
      <c r="N41" s="137">
        <v>1</v>
      </c>
      <c r="O41" s="69" t="str">
        <f t="shared" si="1"/>
        <v/>
      </c>
      <c r="P41" s="276"/>
      <c r="Q41" s="277">
        <v>1</v>
      </c>
      <c r="R41" s="277" t="str">
        <f t="shared" si="2"/>
        <v/>
      </c>
      <c r="S41" s="289"/>
      <c r="T41" s="3"/>
      <c r="U41" s="3"/>
    </row>
    <row r="42" spans="1:21" ht="32.25" customHeight="1">
      <c r="A42" s="81">
        <v>31</v>
      </c>
      <c r="B42" s="281">
        <v>30</v>
      </c>
      <c r="C42" s="288"/>
      <c r="D42" s="285"/>
      <c r="E42" s="286"/>
      <c r="F42" s="287"/>
      <c r="G42" s="281"/>
      <c r="H42" s="137">
        <v>1</v>
      </c>
      <c r="I42" s="283" t="str">
        <f t="shared" si="3"/>
        <v/>
      </c>
      <c r="J42" s="276"/>
      <c r="K42" s="277">
        <v>1</v>
      </c>
      <c r="L42" s="277" t="str">
        <f t="shared" si="0"/>
        <v/>
      </c>
      <c r="M42" s="281"/>
      <c r="N42" s="137">
        <v>1</v>
      </c>
      <c r="O42" s="69" t="str">
        <f t="shared" si="1"/>
        <v/>
      </c>
      <c r="P42" s="276"/>
      <c r="Q42" s="277">
        <v>1</v>
      </c>
      <c r="R42" s="277" t="str">
        <f t="shared" si="2"/>
        <v/>
      </c>
      <c r="S42" s="289"/>
      <c r="T42" s="3"/>
      <c r="U42" s="3"/>
    </row>
    <row r="43" spans="1:21" ht="32.25" customHeight="1">
      <c r="A43" s="81">
        <v>32</v>
      </c>
      <c r="B43" s="281">
        <v>31</v>
      </c>
      <c r="C43" s="288"/>
      <c r="D43" s="285"/>
      <c r="E43" s="286"/>
      <c r="F43" s="287"/>
      <c r="G43" s="281"/>
      <c r="H43" s="137">
        <v>1</v>
      </c>
      <c r="I43" s="283" t="str">
        <f t="shared" si="3"/>
        <v/>
      </c>
      <c r="J43" s="276"/>
      <c r="K43" s="277">
        <v>1</v>
      </c>
      <c r="L43" s="277" t="str">
        <f t="shared" si="0"/>
        <v/>
      </c>
      <c r="M43" s="281"/>
      <c r="N43" s="137">
        <v>1</v>
      </c>
      <c r="O43" s="69" t="str">
        <f t="shared" si="1"/>
        <v/>
      </c>
      <c r="P43" s="276"/>
      <c r="Q43" s="277">
        <v>1</v>
      </c>
      <c r="R43" s="277" t="str">
        <f t="shared" ref="R43:R62" si="4">IF(Q43=1, "", INDEX(Cups,Q43))</f>
        <v/>
      </c>
      <c r="S43" s="289"/>
      <c r="T43" s="3"/>
      <c r="U43" s="3"/>
    </row>
    <row r="44" spans="1:21" ht="32.25" customHeight="1">
      <c r="A44" s="81">
        <v>33</v>
      </c>
      <c r="B44" s="281">
        <v>32</v>
      </c>
      <c r="C44" s="288"/>
      <c r="D44" s="285"/>
      <c r="E44" s="286"/>
      <c r="F44" s="287"/>
      <c r="G44" s="281"/>
      <c r="H44" s="137">
        <v>1</v>
      </c>
      <c r="I44" s="283" t="str">
        <f t="shared" si="3"/>
        <v/>
      </c>
      <c r="J44" s="276"/>
      <c r="K44" s="277">
        <v>1</v>
      </c>
      <c r="L44" s="277" t="str">
        <f t="shared" ref="L44:L61" si="5">IF(K44=1,"",INDEX(Cups,K44))</f>
        <v/>
      </c>
      <c r="M44" s="281"/>
      <c r="N44" s="137">
        <v>1</v>
      </c>
      <c r="O44" s="69" t="str">
        <f t="shared" ref="O44:O62" si="6">IF(N44=1, "", INDEX(Cups,N44))</f>
        <v/>
      </c>
      <c r="P44" s="276"/>
      <c r="Q44" s="277">
        <v>1</v>
      </c>
      <c r="R44" s="277" t="str">
        <f t="shared" si="4"/>
        <v/>
      </c>
      <c r="S44" s="289"/>
      <c r="T44" s="3"/>
      <c r="U44" s="3"/>
    </row>
    <row r="45" spans="1:21" ht="32.25" customHeight="1">
      <c r="A45" s="81">
        <v>34</v>
      </c>
      <c r="B45" s="281">
        <v>33</v>
      </c>
      <c r="C45" s="288"/>
      <c r="D45" s="285"/>
      <c r="E45" s="286"/>
      <c r="F45" s="287"/>
      <c r="G45" s="281"/>
      <c r="H45" s="137">
        <v>1</v>
      </c>
      <c r="I45" s="283" t="str">
        <f t="shared" ref="I45:I62" si="7">IF(H45=1,"", INDEX(Cups,H45))</f>
        <v/>
      </c>
      <c r="J45" s="276"/>
      <c r="K45" s="277">
        <v>1</v>
      </c>
      <c r="L45" s="277" t="str">
        <f t="shared" si="5"/>
        <v/>
      </c>
      <c r="M45" s="281"/>
      <c r="N45" s="137">
        <v>1</v>
      </c>
      <c r="O45" s="69" t="str">
        <f t="shared" si="6"/>
        <v/>
      </c>
      <c r="P45" s="276"/>
      <c r="Q45" s="277">
        <v>1</v>
      </c>
      <c r="R45" s="277" t="str">
        <f t="shared" si="4"/>
        <v/>
      </c>
      <c r="S45" s="289"/>
      <c r="T45" s="3"/>
      <c r="U45" s="3"/>
    </row>
    <row r="46" spans="1:21" ht="32.25" customHeight="1">
      <c r="A46" s="81">
        <v>35</v>
      </c>
      <c r="B46" s="281">
        <v>34</v>
      </c>
      <c r="C46" s="288"/>
      <c r="D46" s="285"/>
      <c r="E46" s="286"/>
      <c r="F46" s="287"/>
      <c r="G46" s="281"/>
      <c r="H46" s="137">
        <v>1</v>
      </c>
      <c r="I46" s="283" t="str">
        <f t="shared" si="7"/>
        <v/>
      </c>
      <c r="J46" s="276"/>
      <c r="K46" s="277">
        <v>1</v>
      </c>
      <c r="L46" s="277" t="str">
        <f t="shared" si="5"/>
        <v/>
      </c>
      <c r="M46" s="281"/>
      <c r="N46" s="137">
        <v>1</v>
      </c>
      <c r="O46" s="69" t="str">
        <f t="shared" si="6"/>
        <v/>
      </c>
      <c r="P46" s="276"/>
      <c r="Q46" s="277">
        <v>1</v>
      </c>
      <c r="R46" s="277" t="str">
        <f t="shared" si="4"/>
        <v/>
      </c>
      <c r="S46" s="289"/>
      <c r="T46" s="3"/>
      <c r="U46" s="3"/>
    </row>
    <row r="47" spans="1:21" ht="32.25" customHeight="1">
      <c r="A47" s="81">
        <v>36</v>
      </c>
      <c r="B47" s="281">
        <v>35</v>
      </c>
      <c r="C47" s="288"/>
      <c r="D47" s="285"/>
      <c r="E47" s="286"/>
      <c r="F47" s="287"/>
      <c r="G47" s="281"/>
      <c r="H47" s="137">
        <v>1</v>
      </c>
      <c r="I47" s="283" t="str">
        <f t="shared" si="7"/>
        <v/>
      </c>
      <c r="J47" s="276"/>
      <c r="K47" s="277">
        <v>1</v>
      </c>
      <c r="L47" s="277" t="str">
        <f t="shared" si="5"/>
        <v/>
      </c>
      <c r="M47" s="281"/>
      <c r="N47" s="137">
        <v>1</v>
      </c>
      <c r="O47" s="69" t="str">
        <f t="shared" si="6"/>
        <v/>
      </c>
      <c r="P47" s="276"/>
      <c r="Q47" s="277">
        <v>1</v>
      </c>
      <c r="R47" s="277" t="str">
        <f t="shared" si="4"/>
        <v/>
      </c>
      <c r="S47" s="289"/>
      <c r="T47" s="3"/>
      <c r="U47" s="3"/>
    </row>
    <row r="48" spans="1:21" ht="32.25" customHeight="1">
      <c r="A48" s="81">
        <v>37</v>
      </c>
      <c r="B48" s="281">
        <v>36</v>
      </c>
      <c r="C48" s="288"/>
      <c r="D48" s="285"/>
      <c r="E48" s="286"/>
      <c r="F48" s="287"/>
      <c r="G48" s="281"/>
      <c r="H48" s="137">
        <v>1</v>
      </c>
      <c r="I48" s="283" t="str">
        <f t="shared" si="7"/>
        <v/>
      </c>
      <c r="J48" s="276"/>
      <c r="K48" s="277">
        <v>1</v>
      </c>
      <c r="L48" s="277" t="str">
        <f t="shared" si="5"/>
        <v/>
      </c>
      <c r="M48" s="281"/>
      <c r="N48" s="137">
        <v>1</v>
      </c>
      <c r="O48" s="69" t="str">
        <f t="shared" si="6"/>
        <v/>
      </c>
      <c r="P48" s="276"/>
      <c r="Q48" s="277">
        <v>1</v>
      </c>
      <c r="R48" s="277" t="str">
        <f t="shared" si="4"/>
        <v/>
      </c>
      <c r="S48" s="289"/>
      <c r="T48" s="3"/>
      <c r="U48" s="3"/>
    </row>
    <row r="49" spans="1:21" ht="32.25" customHeight="1">
      <c r="A49" s="81">
        <v>38</v>
      </c>
      <c r="B49" s="281">
        <v>37</v>
      </c>
      <c r="C49" s="288"/>
      <c r="D49" s="285"/>
      <c r="E49" s="286"/>
      <c r="F49" s="287"/>
      <c r="G49" s="281"/>
      <c r="H49" s="137">
        <v>1</v>
      </c>
      <c r="I49" s="283" t="str">
        <f t="shared" si="7"/>
        <v/>
      </c>
      <c r="J49" s="276"/>
      <c r="K49" s="277">
        <v>1</v>
      </c>
      <c r="L49" s="277" t="str">
        <f t="shared" si="5"/>
        <v/>
      </c>
      <c r="M49" s="281"/>
      <c r="N49" s="137">
        <v>1</v>
      </c>
      <c r="O49" s="69" t="str">
        <f t="shared" si="6"/>
        <v/>
      </c>
      <c r="P49" s="276"/>
      <c r="Q49" s="277">
        <v>1</v>
      </c>
      <c r="R49" s="277" t="str">
        <f t="shared" si="4"/>
        <v/>
      </c>
      <c r="S49" s="289"/>
      <c r="T49" s="3"/>
      <c r="U49" s="3"/>
    </row>
    <row r="50" spans="1:21" ht="32.25" customHeight="1">
      <c r="A50" s="81">
        <v>39</v>
      </c>
      <c r="B50" s="281">
        <v>38</v>
      </c>
      <c r="C50" s="288"/>
      <c r="D50" s="285"/>
      <c r="E50" s="286"/>
      <c r="F50" s="287"/>
      <c r="G50" s="281"/>
      <c r="H50" s="137">
        <v>1</v>
      </c>
      <c r="I50" s="283" t="str">
        <f t="shared" si="7"/>
        <v/>
      </c>
      <c r="J50" s="276"/>
      <c r="K50" s="277">
        <v>1</v>
      </c>
      <c r="L50" s="277" t="str">
        <f t="shared" si="5"/>
        <v/>
      </c>
      <c r="M50" s="281"/>
      <c r="N50" s="137">
        <v>1</v>
      </c>
      <c r="O50" s="69" t="str">
        <f t="shared" si="6"/>
        <v/>
      </c>
      <c r="P50" s="276"/>
      <c r="Q50" s="277">
        <v>1</v>
      </c>
      <c r="R50" s="277" t="str">
        <f t="shared" si="4"/>
        <v/>
      </c>
      <c r="S50" s="289"/>
      <c r="T50" s="3"/>
      <c r="U50" s="3"/>
    </row>
    <row r="51" spans="1:21" ht="32.25" customHeight="1">
      <c r="A51" s="81">
        <v>40</v>
      </c>
      <c r="B51" s="281">
        <v>39</v>
      </c>
      <c r="C51" s="288"/>
      <c r="D51" s="285"/>
      <c r="E51" s="286"/>
      <c r="F51" s="287"/>
      <c r="G51" s="281"/>
      <c r="H51" s="137">
        <v>1</v>
      </c>
      <c r="I51" s="283" t="str">
        <f t="shared" si="7"/>
        <v/>
      </c>
      <c r="J51" s="276"/>
      <c r="K51" s="277">
        <v>1</v>
      </c>
      <c r="L51" s="277" t="str">
        <f t="shared" si="5"/>
        <v/>
      </c>
      <c r="M51" s="281"/>
      <c r="N51" s="137">
        <v>1</v>
      </c>
      <c r="O51" s="69" t="str">
        <f t="shared" si="6"/>
        <v/>
      </c>
      <c r="P51" s="276"/>
      <c r="Q51" s="277">
        <v>1</v>
      </c>
      <c r="R51" s="277" t="str">
        <f t="shared" si="4"/>
        <v/>
      </c>
      <c r="S51" s="289"/>
      <c r="T51" s="3"/>
      <c r="U51" s="3"/>
    </row>
    <row r="52" spans="1:21" ht="32.25" customHeight="1">
      <c r="A52" s="81">
        <v>41</v>
      </c>
      <c r="B52" s="281">
        <v>40</v>
      </c>
      <c r="C52" s="288"/>
      <c r="D52" s="285"/>
      <c r="E52" s="286"/>
      <c r="F52" s="287"/>
      <c r="G52" s="281"/>
      <c r="H52" s="137">
        <v>1</v>
      </c>
      <c r="I52" s="283" t="str">
        <f t="shared" si="7"/>
        <v/>
      </c>
      <c r="J52" s="276"/>
      <c r="K52" s="277">
        <v>1</v>
      </c>
      <c r="L52" s="277" t="str">
        <f t="shared" si="5"/>
        <v/>
      </c>
      <c r="M52" s="281"/>
      <c r="N52" s="137">
        <v>1</v>
      </c>
      <c r="O52" s="69" t="str">
        <f t="shared" si="6"/>
        <v/>
      </c>
      <c r="P52" s="276"/>
      <c r="Q52" s="277">
        <v>1</v>
      </c>
      <c r="R52" s="277" t="str">
        <f t="shared" si="4"/>
        <v/>
      </c>
      <c r="S52" s="289"/>
      <c r="T52" s="3"/>
      <c r="U52" s="3"/>
    </row>
    <row r="53" spans="1:21" ht="32.25" customHeight="1">
      <c r="A53" s="81">
        <v>42</v>
      </c>
      <c r="B53" s="281">
        <v>41</v>
      </c>
      <c r="C53" s="288"/>
      <c r="D53" s="285"/>
      <c r="E53" s="286"/>
      <c r="F53" s="287"/>
      <c r="G53" s="281"/>
      <c r="H53" s="137">
        <v>1</v>
      </c>
      <c r="I53" s="283" t="str">
        <f t="shared" si="7"/>
        <v/>
      </c>
      <c r="J53" s="276"/>
      <c r="K53" s="277">
        <v>1</v>
      </c>
      <c r="L53" s="277" t="str">
        <f t="shared" si="5"/>
        <v/>
      </c>
      <c r="M53" s="281"/>
      <c r="N53" s="137">
        <v>1</v>
      </c>
      <c r="O53" s="69" t="str">
        <f t="shared" si="6"/>
        <v/>
      </c>
      <c r="P53" s="276"/>
      <c r="Q53" s="277">
        <v>1</v>
      </c>
      <c r="R53" s="277" t="str">
        <f t="shared" si="4"/>
        <v/>
      </c>
      <c r="S53" s="289"/>
      <c r="T53" s="3"/>
      <c r="U53" s="3"/>
    </row>
    <row r="54" spans="1:21" ht="32.25" customHeight="1">
      <c r="A54" s="81">
        <v>43</v>
      </c>
      <c r="B54" s="281">
        <v>42</v>
      </c>
      <c r="C54" s="288"/>
      <c r="D54" s="285"/>
      <c r="E54" s="286"/>
      <c r="F54" s="287"/>
      <c r="G54" s="281"/>
      <c r="H54" s="137">
        <v>1</v>
      </c>
      <c r="I54" s="283" t="str">
        <f t="shared" si="7"/>
        <v/>
      </c>
      <c r="J54" s="276"/>
      <c r="K54" s="277">
        <v>1</v>
      </c>
      <c r="L54" s="277" t="str">
        <f t="shared" si="5"/>
        <v/>
      </c>
      <c r="M54" s="281"/>
      <c r="N54" s="137">
        <v>1</v>
      </c>
      <c r="O54" s="69" t="str">
        <f t="shared" si="6"/>
        <v/>
      </c>
      <c r="P54" s="276"/>
      <c r="Q54" s="277">
        <v>1</v>
      </c>
      <c r="R54" s="277" t="str">
        <f t="shared" si="4"/>
        <v/>
      </c>
      <c r="S54" s="289"/>
      <c r="T54" s="3"/>
      <c r="U54" s="3"/>
    </row>
    <row r="55" spans="1:21" ht="32.25" customHeight="1">
      <c r="A55" s="81">
        <v>44</v>
      </c>
      <c r="B55" s="281">
        <v>43</v>
      </c>
      <c r="C55" s="288"/>
      <c r="D55" s="285"/>
      <c r="E55" s="286"/>
      <c r="F55" s="287"/>
      <c r="G55" s="281"/>
      <c r="H55" s="137">
        <v>1</v>
      </c>
      <c r="I55" s="283" t="str">
        <f t="shared" si="7"/>
        <v/>
      </c>
      <c r="J55" s="276"/>
      <c r="K55" s="277">
        <v>1</v>
      </c>
      <c r="L55" s="277" t="str">
        <f t="shared" si="5"/>
        <v/>
      </c>
      <c r="M55" s="281"/>
      <c r="N55" s="137">
        <v>1</v>
      </c>
      <c r="O55" s="69" t="str">
        <f t="shared" si="6"/>
        <v/>
      </c>
      <c r="P55" s="276"/>
      <c r="Q55" s="277">
        <v>1</v>
      </c>
      <c r="R55" s="277" t="str">
        <f t="shared" si="4"/>
        <v/>
      </c>
      <c r="S55" s="289"/>
      <c r="T55" s="3"/>
      <c r="U55" s="3"/>
    </row>
    <row r="56" spans="1:21" ht="32.25" customHeight="1">
      <c r="A56" s="81">
        <v>45</v>
      </c>
      <c r="B56" s="281">
        <v>44</v>
      </c>
      <c r="C56" s="288"/>
      <c r="D56" s="285"/>
      <c r="E56" s="286"/>
      <c r="F56" s="287"/>
      <c r="G56" s="281"/>
      <c r="H56" s="137">
        <v>1</v>
      </c>
      <c r="I56" s="283" t="str">
        <f t="shared" si="7"/>
        <v/>
      </c>
      <c r="J56" s="276"/>
      <c r="K56" s="277">
        <v>1</v>
      </c>
      <c r="L56" s="277" t="str">
        <f t="shared" si="5"/>
        <v/>
      </c>
      <c r="M56" s="281"/>
      <c r="N56" s="137">
        <v>1</v>
      </c>
      <c r="O56" s="69" t="str">
        <f t="shared" si="6"/>
        <v/>
      </c>
      <c r="P56" s="276"/>
      <c r="Q56" s="277">
        <v>1</v>
      </c>
      <c r="R56" s="277" t="str">
        <f t="shared" si="4"/>
        <v/>
      </c>
      <c r="S56" s="289"/>
      <c r="T56" s="3"/>
      <c r="U56" s="3"/>
    </row>
    <row r="57" spans="1:21" ht="32.25" customHeight="1">
      <c r="A57" s="81">
        <v>46</v>
      </c>
      <c r="B57" s="281">
        <v>45</v>
      </c>
      <c r="C57" s="288"/>
      <c r="D57" s="285"/>
      <c r="E57" s="286"/>
      <c r="F57" s="287"/>
      <c r="G57" s="281"/>
      <c r="H57" s="137">
        <v>1</v>
      </c>
      <c r="I57" s="283" t="str">
        <f t="shared" si="7"/>
        <v/>
      </c>
      <c r="J57" s="276"/>
      <c r="K57" s="277">
        <v>1</v>
      </c>
      <c r="L57" s="277" t="str">
        <f t="shared" si="5"/>
        <v/>
      </c>
      <c r="M57" s="281"/>
      <c r="N57" s="137">
        <v>1</v>
      </c>
      <c r="O57" s="69" t="str">
        <f t="shared" si="6"/>
        <v/>
      </c>
      <c r="P57" s="276"/>
      <c r="Q57" s="277">
        <v>1</v>
      </c>
      <c r="R57" s="277" t="str">
        <f t="shared" si="4"/>
        <v/>
      </c>
      <c r="S57" s="289"/>
      <c r="T57" s="3"/>
      <c r="U57" s="3"/>
    </row>
    <row r="58" spans="1:21" ht="32.25" customHeight="1">
      <c r="A58" s="81">
        <v>47</v>
      </c>
      <c r="B58" s="281">
        <v>46</v>
      </c>
      <c r="C58" s="288"/>
      <c r="D58" s="285"/>
      <c r="E58" s="286"/>
      <c r="F58" s="287"/>
      <c r="G58" s="281"/>
      <c r="H58" s="137">
        <v>1</v>
      </c>
      <c r="I58" s="283" t="str">
        <f t="shared" si="7"/>
        <v/>
      </c>
      <c r="J58" s="276"/>
      <c r="K58" s="277">
        <v>1</v>
      </c>
      <c r="L58" s="277" t="str">
        <f t="shared" si="5"/>
        <v/>
      </c>
      <c r="M58" s="281"/>
      <c r="N58" s="137">
        <v>1</v>
      </c>
      <c r="O58" s="69" t="str">
        <f t="shared" si="6"/>
        <v/>
      </c>
      <c r="P58" s="276"/>
      <c r="Q58" s="277">
        <v>1</v>
      </c>
      <c r="R58" s="277" t="str">
        <f t="shared" si="4"/>
        <v/>
      </c>
      <c r="S58" s="289"/>
      <c r="T58" s="3"/>
      <c r="U58" s="3"/>
    </row>
    <row r="59" spans="1:21" ht="32.25" customHeight="1">
      <c r="A59" s="81">
        <v>48</v>
      </c>
      <c r="B59" s="281">
        <v>47</v>
      </c>
      <c r="C59" s="288"/>
      <c r="D59" s="285"/>
      <c r="E59" s="286"/>
      <c r="F59" s="287"/>
      <c r="G59" s="281"/>
      <c r="H59" s="137">
        <v>1</v>
      </c>
      <c r="I59" s="283" t="str">
        <f t="shared" si="7"/>
        <v/>
      </c>
      <c r="J59" s="276"/>
      <c r="K59" s="277">
        <v>1</v>
      </c>
      <c r="L59" s="277" t="str">
        <f t="shared" si="5"/>
        <v/>
      </c>
      <c r="M59" s="281"/>
      <c r="N59" s="137">
        <v>1</v>
      </c>
      <c r="O59" s="69" t="str">
        <f t="shared" si="6"/>
        <v/>
      </c>
      <c r="P59" s="276"/>
      <c r="Q59" s="277">
        <v>1</v>
      </c>
      <c r="R59" s="277" t="str">
        <f t="shared" si="4"/>
        <v/>
      </c>
      <c r="S59" s="289"/>
      <c r="T59" s="3"/>
      <c r="U59" s="3"/>
    </row>
    <row r="60" spans="1:21" ht="32.25" customHeight="1">
      <c r="A60" s="81">
        <v>49</v>
      </c>
      <c r="B60" s="281">
        <v>48</v>
      </c>
      <c r="C60" s="288"/>
      <c r="D60" s="285"/>
      <c r="E60" s="286"/>
      <c r="F60" s="287"/>
      <c r="G60" s="281"/>
      <c r="H60" s="137">
        <v>1</v>
      </c>
      <c r="I60" s="283" t="str">
        <f t="shared" si="7"/>
        <v/>
      </c>
      <c r="J60" s="276"/>
      <c r="K60" s="277">
        <v>1</v>
      </c>
      <c r="L60" s="277" t="str">
        <f t="shared" si="5"/>
        <v/>
      </c>
      <c r="M60" s="281"/>
      <c r="N60" s="137">
        <v>1</v>
      </c>
      <c r="O60" s="69" t="str">
        <f t="shared" si="6"/>
        <v/>
      </c>
      <c r="P60" s="276"/>
      <c r="Q60" s="277">
        <v>1</v>
      </c>
      <c r="R60" s="277" t="str">
        <f t="shared" si="4"/>
        <v/>
      </c>
      <c r="S60" s="289"/>
      <c r="T60" s="3"/>
      <c r="U60" s="3"/>
    </row>
    <row r="61" spans="1:21" ht="32.25" customHeight="1">
      <c r="A61" s="81">
        <v>50</v>
      </c>
      <c r="B61" s="290">
        <v>49</v>
      </c>
      <c r="C61" s="291"/>
      <c r="D61" s="292"/>
      <c r="E61" s="293"/>
      <c r="F61" s="294"/>
      <c r="G61" s="290"/>
      <c r="H61" s="295">
        <v>1</v>
      </c>
      <c r="I61" s="296" t="str">
        <f t="shared" si="7"/>
        <v/>
      </c>
      <c r="J61" s="297"/>
      <c r="K61" s="298">
        <v>1</v>
      </c>
      <c r="L61" s="298" t="str">
        <f t="shared" si="5"/>
        <v/>
      </c>
      <c r="M61" s="290"/>
      <c r="N61" s="295">
        <v>1</v>
      </c>
      <c r="O61" s="296" t="str">
        <f t="shared" si="6"/>
        <v/>
      </c>
      <c r="P61" s="297"/>
      <c r="Q61" s="298">
        <v>1</v>
      </c>
      <c r="R61" s="298" t="str">
        <f t="shared" si="4"/>
        <v/>
      </c>
      <c r="S61" s="299"/>
      <c r="T61" s="3"/>
      <c r="U61" s="3"/>
    </row>
    <row r="62" spans="1:21" ht="30.75" customHeight="1" thickBot="1">
      <c r="B62" s="300">
        <v>50</v>
      </c>
      <c r="C62" s="301"/>
      <c r="D62" s="302"/>
      <c r="E62" s="303"/>
      <c r="F62" s="304"/>
      <c r="G62" s="300"/>
      <c r="H62" s="305">
        <v>1</v>
      </c>
      <c r="I62" s="306" t="str">
        <f t="shared" si="7"/>
        <v/>
      </c>
      <c r="J62" s="307"/>
      <c r="K62" s="308">
        <v>1</v>
      </c>
      <c r="L62" s="308" t="str">
        <f>IF(K62=1,"",INDEX(Cups,K62))</f>
        <v/>
      </c>
      <c r="M62" s="300"/>
      <c r="N62" s="305">
        <v>1</v>
      </c>
      <c r="O62" s="306" t="str">
        <f t="shared" si="6"/>
        <v/>
      </c>
      <c r="P62" s="307"/>
      <c r="Q62" s="308">
        <v>1</v>
      </c>
      <c r="R62" s="308" t="str">
        <f t="shared" si="4"/>
        <v/>
      </c>
      <c r="S62" s="309"/>
    </row>
  </sheetData>
  <sheetProtection algorithmName="SHA-512" hashValue="YxaMrwV9Xhsv7GrvskyuxKlP/rreIjybU+JWdaSf2vCkeSbio1sIQtZEri6KB5Gb2jyoL0QKmtnm9c4OzI5wWw==" saltValue="b3FJYww6jZi6BxjmaHvwbw=="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133350</xdr:colOff>
                    <xdr:row>10</xdr:row>
                    <xdr:rowOff>76200</xdr:rowOff>
                  </from>
                  <to>
                    <xdr:col>6</xdr:col>
                    <xdr:colOff>762000</xdr:colOff>
                    <xdr:row>10</xdr:row>
                    <xdr:rowOff>209550</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133350</xdr:colOff>
                    <xdr:row>12</xdr:row>
                    <xdr:rowOff>76200</xdr:rowOff>
                  </from>
                  <to>
                    <xdr:col>6</xdr:col>
                    <xdr:colOff>762000</xdr:colOff>
                    <xdr:row>12</xdr:row>
                    <xdr:rowOff>209550</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133350</xdr:colOff>
                    <xdr:row>13</xdr:row>
                    <xdr:rowOff>76200</xdr:rowOff>
                  </from>
                  <to>
                    <xdr:col>6</xdr:col>
                    <xdr:colOff>762000</xdr:colOff>
                    <xdr:row>13</xdr:row>
                    <xdr:rowOff>209550</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133350</xdr:colOff>
                    <xdr:row>14</xdr:row>
                    <xdr:rowOff>76200</xdr:rowOff>
                  </from>
                  <to>
                    <xdr:col>6</xdr:col>
                    <xdr:colOff>762000</xdr:colOff>
                    <xdr:row>14</xdr:row>
                    <xdr:rowOff>209550</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133350</xdr:colOff>
                    <xdr:row>15</xdr:row>
                    <xdr:rowOff>76200</xdr:rowOff>
                  </from>
                  <to>
                    <xdr:col>6</xdr:col>
                    <xdr:colOff>762000</xdr:colOff>
                    <xdr:row>15</xdr:row>
                    <xdr:rowOff>209550</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133350</xdr:colOff>
                    <xdr:row>16</xdr:row>
                    <xdr:rowOff>76200</xdr:rowOff>
                  </from>
                  <to>
                    <xdr:col>6</xdr:col>
                    <xdr:colOff>762000</xdr:colOff>
                    <xdr:row>16</xdr:row>
                    <xdr:rowOff>209550</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133350</xdr:colOff>
                    <xdr:row>17</xdr:row>
                    <xdr:rowOff>76200</xdr:rowOff>
                  </from>
                  <to>
                    <xdr:col>6</xdr:col>
                    <xdr:colOff>762000</xdr:colOff>
                    <xdr:row>17</xdr:row>
                    <xdr:rowOff>209550</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133350</xdr:colOff>
                    <xdr:row>18</xdr:row>
                    <xdr:rowOff>76200</xdr:rowOff>
                  </from>
                  <to>
                    <xdr:col>6</xdr:col>
                    <xdr:colOff>762000</xdr:colOff>
                    <xdr:row>18</xdr:row>
                    <xdr:rowOff>209550</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133350</xdr:colOff>
                    <xdr:row>19</xdr:row>
                    <xdr:rowOff>76200</xdr:rowOff>
                  </from>
                  <to>
                    <xdr:col>6</xdr:col>
                    <xdr:colOff>762000</xdr:colOff>
                    <xdr:row>19</xdr:row>
                    <xdr:rowOff>209550</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133350</xdr:colOff>
                    <xdr:row>20</xdr:row>
                    <xdr:rowOff>76200</xdr:rowOff>
                  </from>
                  <to>
                    <xdr:col>6</xdr:col>
                    <xdr:colOff>762000</xdr:colOff>
                    <xdr:row>20</xdr:row>
                    <xdr:rowOff>209550</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133350</xdr:colOff>
                    <xdr:row>21</xdr:row>
                    <xdr:rowOff>76200</xdr:rowOff>
                  </from>
                  <to>
                    <xdr:col>6</xdr:col>
                    <xdr:colOff>762000</xdr:colOff>
                    <xdr:row>21</xdr:row>
                    <xdr:rowOff>209550</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133350</xdr:colOff>
                    <xdr:row>22</xdr:row>
                    <xdr:rowOff>76200</xdr:rowOff>
                  </from>
                  <to>
                    <xdr:col>6</xdr:col>
                    <xdr:colOff>762000</xdr:colOff>
                    <xdr:row>22</xdr:row>
                    <xdr:rowOff>209550</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133350</xdr:colOff>
                    <xdr:row>23</xdr:row>
                    <xdr:rowOff>76200</xdr:rowOff>
                  </from>
                  <to>
                    <xdr:col>6</xdr:col>
                    <xdr:colOff>762000</xdr:colOff>
                    <xdr:row>23</xdr:row>
                    <xdr:rowOff>209550</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133350</xdr:colOff>
                    <xdr:row>24</xdr:row>
                    <xdr:rowOff>76200</xdr:rowOff>
                  </from>
                  <to>
                    <xdr:col>6</xdr:col>
                    <xdr:colOff>762000</xdr:colOff>
                    <xdr:row>24</xdr:row>
                    <xdr:rowOff>209550</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133350</xdr:colOff>
                    <xdr:row>25</xdr:row>
                    <xdr:rowOff>76200</xdr:rowOff>
                  </from>
                  <to>
                    <xdr:col>6</xdr:col>
                    <xdr:colOff>762000</xdr:colOff>
                    <xdr:row>25</xdr:row>
                    <xdr:rowOff>209550</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133350</xdr:colOff>
                    <xdr:row>26</xdr:row>
                    <xdr:rowOff>76200</xdr:rowOff>
                  </from>
                  <to>
                    <xdr:col>6</xdr:col>
                    <xdr:colOff>762000</xdr:colOff>
                    <xdr:row>26</xdr:row>
                    <xdr:rowOff>209550</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133350</xdr:colOff>
                    <xdr:row>27</xdr:row>
                    <xdr:rowOff>76200</xdr:rowOff>
                  </from>
                  <to>
                    <xdr:col>6</xdr:col>
                    <xdr:colOff>762000</xdr:colOff>
                    <xdr:row>27</xdr:row>
                    <xdr:rowOff>209550</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133350</xdr:colOff>
                    <xdr:row>28</xdr:row>
                    <xdr:rowOff>76200</xdr:rowOff>
                  </from>
                  <to>
                    <xdr:col>6</xdr:col>
                    <xdr:colOff>762000</xdr:colOff>
                    <xdr:row>28</xdr:row>
                    <xdr:rowOff>209550</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133350</xdr:colOff>
                    <xdr:row>29</xdr:row>
                    <xdr:rowOff>76200</xdr:rowOff>
                  </from>
                  <to>
                    <xdr:col>6</xdr:col>
                    <xdr:colOff>762000</xdr:colOff>
                    <xdr:row>29</xdr:row>
                    <xdr:rowOff>209550</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133350</xdr:colOff>
                    <xdr:row>30</xdr:row>
                    <xdr:rowOff>76200</xdr:rowOff>
                  </from>
                  <to>
                    <xdr:col>6</xdr:col>
                    <xdr:colOff>762000</xdr:colOff>
                    <xdr:row>30</xdr:row>
                    <xdr:rowOff>209550</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133350</xdr:colOff>
                    <xdr:row>31</xdr:row>
                    <xdr:rowOff>76200</xdr:rowOff>
                  </from>
                  <to>
                    <xdr:col>6</xdr:col>
                    <xdr:colOff>762000</xdr:colOff>
                    <xdr:row>31</xdr:row>
                    <xdr:rowOff>209550</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133350</xdr:colOff>
                    <xdr:row>32</xdr:row>
                    <xdr:rowOff>76200</xdr:rowOff>
                  </from>
                  <to>
                    <xdr:col>6</xdr:col>
                    <xdr:colOff>762000</xdr:colOff>
                    <xdr:row>32</xdr:row>
                    <xdr:rowOff>209550</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133350</xdr:colOff>
                    <xdr:row>33</xdr:row>
                    <xdr:rowOff>76200</xdr:rowOff>
                  </from>
                  <to>
                    <xdr:col>6</xdr:col>
                    <xdr:colOff>762000</xdr:colOff>
                    <xdr:row>33</xdr:row>
                    <xdr:rowOff>209550</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133350</xdr:colOff>
                    <xdr:row>34</xdr:row>
                    <xdr:rowOff>76200</xdr:rowOff>
                  </from>
                  <to>
                    <xdr:col>6</xdr:col>
                    <xdr:colOff>762000</xdr:colOff>
                    <xdr:row>34</xdr:row>
                    <xdr:rowOff>209550</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133350</xdr:colOff>
                    <xdr:row>35</xdr:row>
                    <xdr:rowOff>76200</xdr:rowOff>
                  </from>
                  <to>
                    <xdr:col>6</xdr:col>
                    <xdr:colOff>762000</xdr:colOff>
                    <xdr:row>35</xdr:row>
                    <xdr:rowOff>209550</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133350</xdr:colOff>
                    <xdr:row>36</xdr:row>
                    <xdr:rowOff>76200</xdr:rowOff>
                  </from>
                  <to>
                    <xdr:col>6</xdr:col>
                    <xdr:colOff>762000</xdr:colOff>
                    <xdr:row>36</xdr:row>
                    <xdr:rowOff>209550</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133350</xdr:colOff>
                    <xdr:row>37</xdr:row>
                    <xdr:rowOff>76200</xdr:rowOff>
                  </from>
                  <to>
                    <xdr:col>6</xdr:col>
                    <xdr:colOff>762000</xdr:colOff>
                    <xdr:row>37</xdr:row>
                    <xdr:rowOff>209550</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133350</xdr:colOff>
                    <xdr:row>38</xdr:row>
                    <xdr:rowOff>76200</xdr:rowOff>
                  </from>
                  <to>
                    <xdr:col>6</xdr:col>
                    <xdr:colOff>762000</xdr:colOff>
                    <xdr:row>38</xdr:row>
                    <xdr:rowOff>209550</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133350</xdr:colOff>
                    <xdr:row>39</xdr:row>
                    <xdr:rowOff>76200</xdr:rowOff>
                  </from>
                  <to>
                    <xdr:col>6</xdr:col>
                    <xdr:colOff>762000</xdr:colOff>
                    <xdr:row>39</xdr:row>
                    <xdr:rowOff>209550</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133350</xdr:colOff>
                    <xdr:row>40</xdr:row>
                    <xdr:rowOff>76200</xdr:rowOff>
                  </from>
                  <to>
                    <xdr:col>6</xdr:col>
                    <xdr:colOff>762000</xdr:colOff>
                    <xdr:row>40</xdr:row>
                    <xdr:rowOff>209550</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133350</xdr:colOff>
                    <xdr:row>41</xdr:row>
                    <xdr:rowOff>76200</xdr:rowOff>
                  </from>
                  <to>
                    <xdr:col>6</xdr:col>
                    <xdr:colOff>762000</xdr:colOff>
                    <xdr:row>41</xdr:row>
                    <xdr:rowOff>209550</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133350</xdr:colOff>
                    <xdr:row>42</xdr:row>
                    <xdr:rowOff>76200</xdr:rowOff>
                  </from>
                  <to>
                    <xdr:col>6</xdr:col>
                    <xdr:colOff>762000</xdr:colOff>
                    <xdr:row>42</xdr:row>
                    <xdr:rowOff>209550</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133350</xdr:colOff>
                    <xdr:row>43</xdr:row>
                    <xdr:rowOff>76200</xdr:rowOff>
                  </from>
                  <to>
                    <xdr:col>6</xdr:col>
                    <xdr:colOff>762000</xdr:colOff>
                    <xdr:row>43</xdr:row>
                    <xdr:rowOff>209550</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133350</xdr:colOff>
                    <xdr:row>44</xdr:row>
                    <xdr:rowOff>76200</xdr:rowOff>
                  </from>
                  <to>
                    <xdr:col>6</xdr:col>
                    <xdr:colOff>762000</xdr:colOff>
                    <xdr:row>44</xdr:row>
                    <xdr:rowOff>209550</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133350</xdr:colOff>
                    <xdr:row>45</xdr:row>
                    <xdr:rowOff>76200</xdr:rowOff>
                  </from>
                  <to>
                    <xdr:col>6</xdr:col>
                    <xdr:colOff>762000</xdr:colOff>
                    <xdr:row>45</xdr:row>
                    <xdr:rowOff>209550</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133350</xdr:colOff>
                    <xdr:row>46</xdr:row>
                    <xdr:rowOff>76200</xdr:rowOff>
                  </from>
                  <to>
                    <xdr:col>6</xdr:col>
                    <xdr:colOff>762000</xdr:colOff>
                    <xdr:row>46</xdr:row>
                    <xdr:rowOff>209550</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133350</xdr:colOff>
                    <xdr:row>47</xdr:row>
                    <xdr:rowOff>76200</xdr:rowOff>
                  </from>
                  <to>
                    <xdr:col>6</xdr:col>
                    <xdr:colOff>762000</xdr:colOff>
                    <xdr:row>47</xdr:row>
                    <xdr:rowOff>209550</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133350</xdr:colOff>
                    <xdr:row>48</xdr:row>
                    <xdr:rowOff>76200</xdr:rowOff>
                  </from>
                  <to>
                    <xdr:col>6</xdr:col>
                    <xdr:colOff>762000</xdr:colOff>
                    <xdr:row>48</xdr:row>
                    <xdr:rowOff>209550</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133350</xdr:colOff>
                    <xdr:row>49</xdr:row>
                    <xdr:rowOff>76200</xdr:rowOff>
                  </from>
                  <to>
                    <xdr:col>6</xdr:col>
                    <xdr:colOff>762000</xdr:colOff>
                    <xdr:row>49</xdr:row>
                    <xdr:rowOff>209550</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133350</xdr:colOff>
                    <xdr:row>50</xdr:row>
                    <xdr:rowOff>76200</xdr:rowOff>
                  </from>
                  <to>
                    <xdr:col>6</xdr:col>
                    <xdr:colOff>762000</xdr:colOff>
                    <xdr:row>50</xdr:row>
                    <xdr:rowOff>209550</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133350</xdr:colOff>
                    <xdr:row>51</xdr:row>
                    <xdr:rowOff>76200</xdr:rowOff>
                  </from>
                  <to>
                    <xdr:col>6</xdr:col>
                    <xdr:colOff>762000</xdr:colOff>
                    <xdr:row>51</xdr:row>
                    <xdr:rowOff>209550</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133350</xdr:colOff>
                    <xdr:row>52</xdr:row>
                    <xdr:rowOff>76200</xdr:rowOff>
                  </from>
                  <to>
                    <xdr:col>6</xdr:col>
                    <xdr:colOff>762000</xdr:colOff>
                    <xdr:row>52</xdr:row>
                    <xdr:rowOff>209550</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133350</xdr:colOff>
                    <xdr:row>53</xdr:row>
                    <xdr:rowOff>76200</xdr:rowOff>
                  </from>
                  <to>
                    <xdr:col>6</xdr:col>
                    <xdr:colOff>762000</xdr:colOff>
                    <xdr:row>53</xdr:row>
                    <xdr:rowOff>209550</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133350</xdr:colOff>
                    <xdr:row>54</xdr:row>
                    <xdr:rowOff>76200</xdr:rowOff>
                  </from>
                  <to>
                    <xdr:col>6</xdr:col>
                    <xdr:colOff>762000</xdr:colOff>
                    <xdr:row>54</xdr:row>
                    <xdr:rowOff>209550</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133350</xdr:colOff>
                    <xdr:row>55</xdr:row>
                    <xdr:rowOff>76200</xdr:rowOff>
                  </from>
                  <to>
                    <xdr:col>6</xdr:col>
                    <xdr:colOff>762000</xdr:colOff>
                    <xdr:row>55</xdr:row>
                    <xdr:rowOff>209550</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133350</xdr:colOff>
                    <xdr:row>56</xdr:row>
                    <xdr:rowOff>76200</xdr:rowOff>
                  </from>
                  <to>
                    <xdr:col>6</xdr:col>
                    <xdr:colOff>762000</xdr:colOff>
                    <xdr:row>56</xdr:row>
                    <xdr:rowOff>209550</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133350</xdr:colOff>
                    <xdr:row>57</xdr:row>
                    <xdr:rowOff>76200</xdr:rowOff>
                  </from>
                  <to>
                    <xdr:col>6</xdr:col>
                    <xdr:colOff>762000</xdr:colOff>
                    <xdr:row>57</xdr:row>
                    <xdr:rowOff>209550</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133350</xdr:colOff>
                    <xdr:row>58</xdr:row>
                    <xdr:rowOff>76200</xdr:rowOff>
                  </from>
                  <to>
                    <xdr:col>6</xdr:col>
                    <xdr:colOff>762000</xdr:colOff>
                    <xdr:row>58</xdr:row>
                    <xdr:rowOff>209550</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133350</xdr:colOff>
                    <xdr:row>59</xdr:row>
                    <xdr:rowOff>76200</xdr:rowOff>
                  </from>
                  <to>
                    <xdr:col>6</xdr:col>
                    <xdr:colOff>762000</xdr:colOff>
                    <xdr:row>59</xdr:row>
                    <xdr:rowOff>209550</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133350</xdr:colOff>
                    <xdr:row>60</xdr:row>
                    <xdr:rowOff>76200</xdr:rowOff>
                  </from>
                  <to>
                    <xdr:col>6</xdr:col>
                    <xdr:colOff>762000</xdr:colOff>
                    <xdr:row>60</xdr:row>
                    <xdr:rowOff>209550</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133350</xdr:colOff>
                    <xdr:row>10</xdr:row>
                    <xdr:rowOff>76200</xdr:rowOff>
                  </from>
                  <to>
                    <xdr:col>12</xdr:col>
                    <xdr:colOff>752475</xdr:colOff>
                    <xdr:row>10</xdr:row>
                    <xdr:rowOff>209550</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133350</xdr:colOff>
                    <xdr:row>12</xdr:row>
                    <xdr:rowOff>76200</xdr:rowOff>
                  </from>
                  <to>
                    <xdr:col>12</xdr:col>
                    <xdr:colOff>752475</xdr:colOff>
                    <xdr:row>12</xdr:row>
                    <xdr:rowOff>209550</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133350</xdr:colOff>
                    <xdr:row>13</xdr:row>
                    <xdr:rowOff>76200</xdr:rowOff>
                  </from>
                  <to>
                    <xdr:col>12</xdr:col>
                    <xdr:colOff>752475</xdr:colOff>
                    <xdr:row>13</xdr:row>
                    <xdr:rowOff>209550</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133350</xdr:colOff>
                    <xdr:row>14</xdr:row>
                    <xdr:rowOff>76200</xdr:rowOff>
                  </from>
                  <to>
                    <xdr:col>12</xdr:col>
                    <xdr:colOff>752475</xdr:colOff>
                    <xdr:row>14</xdr:row>
                    <xdr:rowOff>209550</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133350</xdr:colOff>
                    <xdr:row>15</xdr:row>
                    <xdr:rowOff>76200</xdr:rowOff>
                  </from>
                  <to>
                    <xdr:col>12</xdr:col>
                    <xdr:colOff>752475</xdr:colOff>
                    <xdr:row>15</xdr:row>
                    <xdr:rowOff>209550</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133350</xdr:colOff>
                    <xdr:row>16</xdr:row>
                    <xdr:rowOff>76200</xdr:rowOff>
                  </from>
                  <to>
                    <xdr:col>12</xdr:col>
                    <xdr:colOff>752475</xdr:colOff>
                    <xdr:row>16</xdr:row>
                    <xdr:rowOff>209550</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133350</xdr:colOff>
                    <xdr:row>17</xdr:row>
                    <xdr:rowOff>76200</xdr:rowOff>
                  </from>
                  <to>
                    <xdr:col>12</xdr:col>
                    <xdr:colOff>752475</xdr:colOff>
                    <xdr:row>17</xdr:row>
                    <xdr:rowOff>209550</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133350</xdr:colOff>
                    <xdr:row>18</xdr:row>
                    <xdr:rowOff>76200</xdr:rowOff>
                  </from>
                  <to>
                    <xdr:col>12</xdr:col>
                    <xdr:colOff>752475</xdr:colOff>
                    <xdr:row>18</xdr:row>
                    <xdr:rowOff>209550</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133350</xdr:colOff>
                    <xdr:row>19</xdr:row>
                    <xdr:rowOff>76200</xdr:rowOff>
                  </from>
                  <to>
                    <xdr:col>12</xdr:col>
                    <xdr:colOff>752475</xdr:colOff>
                    <xdr:row>19</xdr:row>
                    <xdr:rowOff>209550</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133350</xdr:colOff>
                    <xdr:row>20</xdr:row>
                    <xdr:rowOff>76200</xdr:rowOff>
                  </from>
                  <to>
                    <xdr:col>12</xdr:col>
                    <xdr:colOff>752475</xdr:colOff>
                    <xdr:row>20</xdr:row>
                    <xdr:rowOff>209550</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133350</xdr:colOff>
                    <xdr:row>21</xdr:row>
                    <xdr:rowOff>76200</xdr:rowOff>
                  </from>
                  <to>
                    <xdr:col>12</xdr:col>
                    <xdr:colOff>752475</xdr:colOff>
                    <xdr:row>21</xdr:row>
                    <xdr:rowOff>209550</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133350</xdr:colOff>
                    <xdr:row>22</xdr:row>
                    <xdr:rowOff>76200</xdr:rowOff>
                  </from>
                  <to>
                    <xdr:col>12</xdr:col>
                    <xdr:colOff>752475</xdr:colOff>
                    <xdr:row>22</xdr:row>
                    <xdr:rowOff>209550</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133350</xdr:colOff>
                    <xdr:row>23</xdr:row>
                    <xdr:rowOff>76200</xdr:rowOff>
                  </from>
                  <to>
                    <xdr:col>12</xdr:col>
                    <xdr:colOff>752475</xdr:colOff>
                    <xdr:row>23</xdr:row>
                    <xdr:rowOff>209550</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133350</xdr:colOff>
                    <xdr:row>24</xdr:row>
                    <xdr:rowOff>76200</xdr:rowOff>
                  </from>
                  <to>
                    <xdr:col>12</xdr:col>
                    <xdr:colOff>752475</xdr:colOff>
                    <xdr:row>24</xdr:row>
                    <xdr:rowOff>209550</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133350</xdr:colOff>
                    <xdr:row>25</xdr:row>
                    <xdr:rowOff>76200</xdr:rowOff>
                  </from>
                  <to>
                    <xdr:col>12</xdr:col>
                    <xdr:colOff>752475</xdr:colOff>
                    <xdr:row>25</xdr:row>
                    <xdr:rowOff>209550</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133350</xdr:colOff>
                    <xdr:row>26</xdr:row>
                    <xdr:rowOff>76200</xdr:rowOff>
                  </from>
                  <to>
                    <xdr:col>12</xdr:col>
                    <xdr:colOff>752475</xdr:colOff>
                    <xdr:row>26</xdr:row>
                    <xdr:rowOff>209550</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133350</xdr:colOff>
                    <xdr:row>27</xdr:row>
                    <xdr:rowOff>76200</xdr:rowOff>
                  </from>
                  <to>
                    <xdr:col>12</xdr:col>
                    <xdr:colOff>752475</xdr:colOff>
                    <xdr:row>27</xdr:row>
                    <xdr:rowOff>209550</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133350</xdr:colOff>
                    <xdr:row>28</xdr:row>
                    <xdr:rowOff>76200</xdr:rowOff>
                  </from>
                  <to>
                    <xdr:col>12</xdr:col>
                    <xdr:colOff>752475</xdr:colOff>
                    <xdr:row>28</xdr:row>
                    <xdr:rowOff>209550</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133350</xdr:colOff>
                    <xdr:row>29</xdr:row>
                    <xdr:rowOff>76200</xdr:rowOff>
                  </from>
                  <to>
                    <xdr:col>12</xdr:col>
                    <xdr:colOff>752475</xdr:colOff>
                    <xdr:row>29</xdr:row>
                    <xdr:rowOff>209550</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133350</xdr:colOff>
                    <xdr:row>30</xdr:row>
                    <xdr:rowOff>76200</xdr:rowOff>
                  </from>
                  <to>
                    <xdr:col>12</xdr:col>
                    <xdr:colOff>752475</xdr:colOff>
                    <xdr:row>30</xdr:row>
                    <xdr:rowOff>209550</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133350</xdr:colOff>
                    <xdr:row>31</xdr:row>
                    <xdr:rowOff>76200</xdr:rowOff>
                  </from>
                  <to>
                    <xdr:col>12</xdr:col>
                    <xdr:colOff>752475</xdr:colOff>
                    <xdr:row>31</xdr:row>
                    <xdr:rowOff>209550</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133350</xdr:colOff>
                    <xdr:row>32</xdr:row>
                    <xdr:rowOff>76200</xdr:rowOff>
                  </from>
                  <to>
                    <xdr:col>12</xdr:col>
                    <xdr:colOff>752475</xdr:colOff>
                    <xdr:row>32</xdr:row>
                    <xdr:rowOff>209550</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133350</xdr:colOff>
                    <xdr:row>33</xdr:row>
                    <xdr:rowOff>76200</xdr:rowOff>
                  </from>
                  <to>
                    <xdr:col>12</xdr:col>
                    <xdr:colOff>752475</xdr:colOff>
                    <xdr:row>33</xdr:row>
                    <xdr:rowOff>209550</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133350</xdr:colOff>
                    <xdr:row>34</xdr:row>
                    <xdr:rowOff>76200</xdr:rowOff>
                  </from>
                  <to>
                    <xdr:col>12</xdr:col>
                    <xdr:colOff>752475</xdr:colOff>
                    <xdr:row>34</xdr:row>
                    <xdr:rowOff>209550</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133350</xdr:colOff>
                    <xdr:row>35</xdr:row>
                    <xdr:rowOff>76200</xdr:rowOff>
                  </from>
                  <to>
                    <xdr:col>12</xdr:col>
                    <xdr:colOff>752475</xdr:colOff>
                    <xdr:row>35</xdr:row>
                    <xdr:rowOff>209550</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133350</xdr:colOff>
                    <xdr:row>36</xdr:row>
                    <xdr:rowOff>76200</xdr:rowOff>
                  </from>
                  <to>
                    <xdr:col>12</xdr:col>
                    <xdr:colOff>752475</xdr:colOff>
                    <xdr:row>36</xdr:row>
                    <xdr:rowOff>209550</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133350</xdr:colOff>
                    <xdr:row>37</xdr:row>
                    <xdr:rowOff>76200</xdr:rowOff>
                  </from>
                  <to>
                    <xdr:col>12</xdr:col>
                    <xdr:colOff>752475</xdr:colOff>
                    <xdr:row>37</xdr:row>
                    <xdr:rowOff>209550</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133350</xdr:colOff>
                    <xdr:row>38</xdr:row>
                    <xdr:rowOff>76200</xdr:rowOff>
                  </from>
                  <to>
                    <xdr:col>12</xdr:col>
                    <xdr:colOff>752475</xdr:colOff>
                    <xdr:row>38</xdr:row>
                    <xdr:rowOff>209550</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133350</xdr:colOff>
                    <xdr:row>39</xdr:row>
                    <xdr:rowOff>76200</xdr:rowOff>
                  </from>
                  <to>
                    <xdr:col>12</xdr:col>
                    <xdr:colOff>752475</xdr:colOff>
                    <xdr:row>39</xdr:row>
                    <xdr:rowOff>209550</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133350</xdr:colOff>
                    <xdr:row>40</xdr:row>
                    <xdr:rowOff>76200</xdr:rowOff>
                  </from>
                  <to>
                    <xdr:col>12</xdr:col>
                    <xdr:colOff>752475</xdr:colOff>
                    <xdr:row>40</xdr:row>
                    <xdr:rowOff>209550</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133350</xdr:colOff>
                    <xdr:row>41</xdr:row>
                    <xdr:rowOff>76200</xdr:rowOff>
                  </from>
                  <to>
                    <xdr:col>12</xdr:col>
                    <xdr:colOff>752475</xdr:colOff>
                    <xdr:row>41</xdr:row>
                    <xdr:rowOff>209550</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133350</xdr:colOff>
                    <xdr:row>42</xdr:row>
                    <xdr:rowOff>76200</xdr:rowOff>
                  </from>
                  <to>
                    <xdr:col>12</xdr:col>
                    <xdr:colOff>752475</xdr:colOff>
                    <xdr:row>42</xdr:row>
                    <xdr:rowOff>209550</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133350</xdr:colOff>
                    <xdr:row>43</xdr:row>
                    <xdr:rowOff>76200</xdr:rowOff>
                  </from>
                  <to>
                    <xdr:col>12</xdr:col>
                    <xdr:colOff>752475</xdr:colOff>
                    <xdr:row>43</xdr:row>
                    <xdr:rowOff>209550</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133350</xdr:colOff>
                    <xdr:row>44</xdr:row>
                    <xdr:rowOff>76200</xdr:rowOff>
                  </from>
                  <to>
                    <xdr:col>12</xdr:col>
                    <xdr:colOff>752475</xdr:colOff>
                    <xdr:row>44</xdr:row>
                    <xdr:rowOff>209550</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133350</xdr:colOff>
                    <xdr:row>45</xdr:row>
                    <xdr:rowOff>76200</xdr:rowOff>
                  </from>
                  <to>
                    <xdr:col>12</xdr:col>
                    <xdr:colOff>752475</xdr:colOff>
                    <xdr:row>45</xdr:row>
                    <xdr:rowOff>209550</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133350</xdr:colOff>
                    <xdr:row>46</xdr:row>
                    <xdr:rowOff>76200</xdr:rowOff>
                  </from>
                  <to>
                    <xdr:col>12</xdr:col>
                    <xdr:colOff>752475</xdr:colOff>
                    <xdr:row>46</xdr:row>
                    <xdr:rowOff>209550</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133350</xdr:colOff>
                    <xdr:row>47</xdr:row>
                    <xdr:rowOff>76200</xdr:rowOff>
                  </from>
                  <to>
                    <xdr:col>12</xdr:col>
                    <xdr:colOff>752475</xdr:colOff>
                    <xdr:row>47</xdr:row>
                    <xdr:rowOff>209550</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133350</xdr:colOff>
                    <xdr:row>48</xdr:row>
                    <xdr:rowOff>76200</xdr:rowOff>
                  </from>
                  <to>
                    <xdr:col>12</xdr:col>
                    <xdr:colOff>752475</xdr:colOff>
                    <xdr:row>48</xdr:row>
                    <xdr:rowOff>209550</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133350</xdr:colOff>
                    <xdr:row>49</xdr:row>
                    <xdr:rowOff>76200</xdr:rowOff>
                  </from>
                  <to>
                    <xdr:col>12</xdr:col>
                    <xdr:colOff>752475</xdr:colOff>
                    <xdr:row>49</xdr:row>
                    <xdr:rowOff>209550</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133350</xdr:colOff>
                    <xdr:row>50</xdr:row>
                    <xdr:rowOff>76200</xdr:rowOff>
                  </from>
                  <to>
                    <xdr:col>12</xdr:col>
                    <xdr:colOff>752475</xdr:colOff>
                    <xdr:row>50</xdr:row>
                    <xdr:rowOff>209550</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133350</xdr:colOff>
                    <xdr:row>51</xdr:row>
                    <xdr:rowOff>76200</xdr:rowOff>
                  </from>
                  <to>
                    <xdr:col>12</xdr:col>
                    <xdr:colOff>752475</xdr:colOff>
                    <xdr:row>51</xdr:row>
                    <xdr:rowOff>209550</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133350</xdr:colOff>
                    <xdr:row>52</xdr:row>
                    <xdr:rowOff>76200</xdr:rowOff>
                  </from>
                  <to>
                    <xdr:col>12</xdr:col>
                    <xdr:colOff>752475</xdr:colOff>
                    <xdr:row>52</xdr:row>
                    <xdr:rowOff>209550</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133350</xdr:colOff>
                    <xdr:row>53</xdr:row>
                    <xdr:rowOff>76200</xdr:rowOff>
                  </from>
                  <to>
                    <xdr:col>12</xdr:col>
                    <xdr:colOff>752475</xdr:colOff>
                    <xdr:row>53</xdr:row>
                    <xdr:rowOff>209550</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133350</xdr:colOff>
                    <xdr:row>54</xdr:row>
                    <xdr:rowOff>76200</xdr:rowOff>
                  </from>
                  <to>
                    <xdr:col>12</xdr:col>
                    <xdr:colOff>752475</xdr:colOff>
                    <xdr:row>54</xdr:row>
                    <xdr:rowOff>209550</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133350</xdr:colOff>
                    <xdr:row>55</xdr:row>
                    <xdr:rowOff>76200</xdr:rowOff>
                  </from>
                  <to>
                    <xdr:col>12</xdr:col>
                    <xdr:colOff>752475</xdr:colOff>
                    <xdr:row>55</xdr:row>
                    <xdr:rowOff>209550</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133350</xdr:colOff>
                    <xdr:row>56</xdr:row>
                    <xdr:rowOff>76200</xdr:rowOff>
                  </from>
                  <to>
                    <xdr:col>12</xdr:col>
                    <xdr:colOff>752475</xdr:colOff>
                    <xdr:row>56</xdr:row>
                    <xdr:rowOff>209550</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133350</xdr:colOff>
                    <xdr:row>57</xdr:row>
                    <xdr:rowOff>76200</xdr:rowOff>
                  </from>
                  <to>
                    <xdr:col>12</xdr:col>
                    <xdr:colOff>752475</xdr:colOff>
                    <xdr:row>57</xdr:row>
                    <xdr:rowOff>209550</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133350</xdr:colOff>
                    <xdr:row>58</xdr:row>
                    <xdr:rowOff>76200</xdr:rowOff>
                  </from>
                  <to>
                    <xdr:col>12</xdr:col>
                    <xdr:colOff>752475</xdr:colOff>
                    <xdr:row>58</xdr:row>
                    <xdr:rowOff>209550</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133350</xdr:colOff>
                    <xdr:row>59</xdr:row>
                    <xdr:rowOff>76200</xdr:rowOff>
                  </from>
                  <to>
                    <xdr:col>12</xdr:col>
                    <xdr:colOff>752475</xdr:colOff>
                    <xdr:row>59</xdr:row>
                    <xdr:rowOff>209550</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133350</xdr:colOff>
                    <xdr:row>60</xdr:row>
                    <xdr:rowOff>76200</xdr:rowOff>
                  </from>
                  <to>
                    <xdr:col>12</xdr:col>
                    <xdr:colOff>752475</xdr:colOff>
                    <xdr:row>60</xdr:row>
                    <xdr:rowOff>209550</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133350</xdr:colOff>
                    <xdr:row>10</xdr:row>
                    <xdr:rowOff>76200</xdr:rowOff>
                  </from>
                  <to>
                    <xdr:col>9</xdr:col>
                    <xdr:colOff>762000</xdr:colOff>
                    <xdr:row>10</xdr:row>
                    <xdr:rowOff>209550</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133350</xdr:colOff>
                    <xdr:row>12</xdr:row>
                    <xdr:rowOff>76200</xdr:rowOff>
                  </from>
                  <to>
                    <xdr:col>9</xdr:col>
                    <xdr:colOff>762000</xdr:colOff>
                    <xdr:row>12</xdr:row>
                    <xdr:rowOff>209550</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133350</xdr:colOff>
                    <xdr:row>13</xdr:row>
                    <xdr:rowOff>76200</xdr:rowOff>
                  </from>
                  <to>
                    <xdr:col>9</xdr:col>
                    <xdr:colOff>762000</xdr:colOff>
                    <xdr:row>13</xdr:row>
                    <xdr:rowOff>209550</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133350</xdr:colOff>
                    <xdr:row>14</xdr:row>
                    <xdr:rowOff>76200</xdr:rowOff>
                  </from>
                  <to>
                    <xdr:col>9</xdr:col>
                    <xdr:colOff>762000</xdr:colOff>
                    <xdr:row>14</xdr:row>
                    <xdr:rowOff>209550</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133350</xdr:colOff>
                    <xdr:row>15</xdr:row>
                    <xdr:rowOff>76200</xdr:rowOff>
                  </from>
                  <to>
                    <xdr:col>9</xdr:col>
                    <xdr:colOff>762000</xdr:colOff>
                    <xdr:row>15</xdr:row>
                    <xdr:rowOff>209550</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133350</xdr:colOff>
                    <xdr:row>16</xdr:row>
                    <xdr:rowOff>76200</xdr:rowOff>
                  </from>
                  <to>
                    <xdr:col>9</xdr:col>
                    <xdr:colOff>762000</xdr:colOff>
                    <xdr:row>16</xdr:row>
                    <xdr:rowOff>209550</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133350</xdr:colOff>
                    <xdr:row>17</xdr:row>
                    <xdr:rowOff>76200</xdr:rowOff>
                  </from>
                  <to>
                    <xdr:col>9</xdr:col>
                    <xdr:colOff>762000</xdr:colOff>
                    <xdr:row>17</xdr:row>
                    <xdr:rowOff>209550</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133350</xdr:colOff>
                    <xdr:row>18</xdr:row>
                    <xdr:rowOff>76200</xdr:rowOff>
                  </from>
                  <to>
                    <xdr:col>9</xdr:col>
                    <xdr:colOff>762000</xdr:colOff>
                    <xdr:row>18</xdr:row>
                    <xdr:rowOff>209550</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133350</xdr:colOff>
                    <xdr:row>19</xdr:row>
                    <xdr:rowOff>76200</xdr:rowOff>
                  </from>
                  <to>
                    <xdr:col>9</xdr:col>
                    <xdr:colOff>762000</xdr:colOff>
                    <xdr:row>19</xdr:row>
                    <xdr:rowOff>209550</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133350</xdr:colOff>
                    <xdr:row>20</xdr:row>
                    <xdr:rowOff>76200</xdr:rowOff>
                  </from>
                  <to>
                    <xdr:col>9</xdr:col>
                    <xdr:colOff>762000</xdr:colOff>
                    <xdr:row>20</xdr:row>
                    <xdr:rowOff>209550</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133350</xdr:colOff>
                    <xdr:row>21</xdr:row>
                    <xdr:rowOff>76200</xdr:rowOff>
                  </from>
                  <to>
                    <xdr:col>9</xdr:col>
                    <xdr:colOff>762000</xdr:colOff>
                    <xdr:row>21</xdr:row>
                    <xdr:rowOff>209550</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133350</xdr:colOff>
                    <xdr:row>22</xdr:row>
                    <xdr:rowOff>76200</xdr:rowOff>
                  </from>
                  <to>
                    <xdr:col>9</xdr:col>
                    <xdr:colOff>762000</xdr:colOff>
                    <xdr:row>22</xdr:row>
                    <xdr:rowOff>209550</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133350</xdr:colOff>
                    <xdr:row>23</xdr:row>
                    <xdr:rowOff>76200</xdr:rowOff>
                  </from>
                  <to>
                    <xdr:col>9</xdr:col>
                    <xdr:colOff>762000</xdr:colOff>
                    <xdr:row>23</xdr:row>
                    <xdr:rowOff>209550</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133350</xdr:colOff>
                    <xdr:row>24</xdr:row>
                    <xdr:rowOff>76200</xdr:rowOff>
                  </from>
                  <to>
                    <xdr:col>9</xdr:col>
                    <xdr:colOff>762000</xdr:colOff>
                    <xdr:row>24</xdr:row>
                    <xdr:rowOff>209550</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133350</xdr:colOff>
                    <xdr:row>25</xdr:row>
                    <xdr:rowOff>76200</xdr:rowOff>
                  </from>
                  <to>
                    <xdr:col>9</xdr:col>
                    <xdr:colOff>762000</xdr:colOff>
                    <xdr:row>25</xdr:row>
                    <xdr:rowOff>209550</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133350</xdr:colOff>
                    <xdr:row>26</xdr:row>
                    <xdr:rowOff>76200</xdr:rowOff>
                  </from>
                  <to>
                    <xdr:col>9</xdr:col>
                    <xdr:colOff>762000</xdr:colOff>
                    <xdr:row>26</xdr:row>
                    <xdr:rowOff>209550</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133350</xdr:colOff>
                    <xdr:row>27</xdr:row>
                    <xdr:rowOff>76200</xdr:rowOff>
                  </from>
                  <to>
                    <xdr:col>9</xdr:col>
                    <xdr:colOff>762000</xdr:colOff>
                    <xdr:row>27</xdr:row>
                    <xdr:rowOff>209550</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133350</xdr:colOff>
                    <xdr:row>28</xdr:row>
                    <xdr:rowOff>76200</xdr:rowOff>
                  </from>
                  <to>
                    <xdr:col>9</xdr:col>
                    <xdr:colOff>762000</xdr:colOff>
                    <xdr:row>28</xdr:row>
                    <xdr:rowOff>209550</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133350</xdr:colOff>
                    <xdr:row>29</xdr:row>
                    <xdr:rowOff>76200</xdr:rowOff>
                  </from>
                  <to>
                    <xdr:col>9</xdr:col>
                    <xdr:colOff>762000</xdr:colOff>
                    <xdr:row>29</xdr:row>
                    <xdr:rowOff>209550</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133350</xdr:colOff>
                    <xdr:row>30</xdr:row>
                    <xdr:rowOff>76200</xdr:rowOff>
                  </from>
                  <to>
                    <xdr:col>9</xdr:col>
                    <xdr:colOff>762000</xdr:colOff>
                    <xdr:row>30</xdr:row>
                    <xdr:rowOff>209550</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133350</xdr:colOff>
                    <xdr:row>31</xdr:row>
                    <xdr:rowOff>76200</xdr:rowOff>
                  </from>
                  <to>
                    <xdr:col>9</xdr:col>
                    <xdr:colOff>762000</xdr:colOff>
                    <xdr:row>31</xdr:row>
                    <xdr:rowOff>209550</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133350</xdr:colOff>
                    <xdr:row>32</xdr:row>
                    <xdr:rowOff>76200</xdr:rowOff>
                  </from>
                  <to>
                    <xdr:col>9</xdr:col>
                    <xdr:colOff>762000</xdr:colOff>
                    <xdr:row>32</xdr:row>
                    <xdr:rowOff>209550</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133350</xdr:colOff>
                    <xdr:row>33</xdr:row>
                    <xdr:rowOff>76200</xdr:rowOff>
                  </from>
                  <to>
                    <xdr:col>9</xdr:col>
                    <xdr:colOff>762000</xdr:colOff>
                    <xdr:row>33</xdr:row>
                    <xdr:rowOff>209550</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133350</xdr:colOff>
                    <xdr:row>34</xdr:row>
                    <xdr:rowOff>76200</xdr:rowOff>
                  </from>
                  <to>
                    <xdr:col>9</xdr:col>
                    <xdr:colOff>762000</xdr:colOff>
                    <xdr:row>34</xdr:row>
                    <xdr:rowOff>209550</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133350</xdr:colOff>
                    <xdr:row>35</xdr:row>
                    <xdr:rowOff>76200</xdr:rowOff>
                  </from>
                  <to>
                    <xdr:col>9</xdr:col>
                    <xdr:colOff>762000</xdr:colOff>
                    <xdr:row>35</xdr:row>
                    <xdr:rowOff>209550</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133350</xdr:colOff>
                    <xdr:row>36</xdr:row>
                    <xdr:rowOff>76200</xdr:rowOff>
                  </from>
                  <to>
                    <xdr:col>9</xdr:col>
                    <xdr:colOff>762000</xdr:colOff>
                    <xdr:row>36</xdr:row>
                    <xdr:rowOff>209550</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133350</xdr:colOff>
                    <xdr:row>37</xdr:row>
                    <xdr:rowOff>76200</xdr:rowOff>
                  </from>
                  <to>
                    <xdr:col>9</xdr:col>
                    <xdr:colOff>762000</xdr:colOff>
                    <xdr:row>37</xdr:row>
                    <xdr:rowOff>209550</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133350</xdr:colOff>
                    <xdr:row>38</xdr:row>
                    <xdr:rowOff>76200</xdr:rowOff>
                  </from>
                  <to>
                    <xdr:col>9</xdr:col>
                    <xdr:colOff>762000</xdr:colOff>
                    <xdr:row>38</xdr:row>
                    <xdr:rowOff>209550</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133350</xdr:colOff>
                    <xdr:row>39</xdr:row>
                    <xdr:rowOff>76200</xdr:rowOff>
                  </from>
                  <to>
                    <xdr:col>9</xdr:col>
                    <xdr:colOff>762000</xdr:colOff>
                    <xdr:row>39</xdr:row>
                    <xdr:rowOff>209550</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133350</xdr:colOff>
                    <xdr:row>40</xdr:row>
                    <xdr:rowOff>76200</xdr:rowOff>
                  </from>
                  <to>
                    <xdr:col>9</xdr:col>
                    <xdr:colOff>762000</xdr:colOff>
                    <xdr:row>40</xdr:row>
                    <xdr:rowOff>209550</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133350</xdr:colOff>
                    <xdr:row>41</xdr:row>
                    <xdr:rowOff>76200</xdr:rowOff>
                  </from>
                  <to>
                    <xdr:col>9</xdr:col>
                    <xdr:colOff>762000</xdr:colOff>
                    <xdr:row>41</xdr:row>
                    <xdr:rowOff>209550</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133350</xdr:colOff>
                    <xdr:row>42</xdr:row>
                    <xdr:rowOff>76200</xdr:rowOff>
                  </from>
                  <to>
                    <xdr:col>9</xdr:col>
                    <xdr:colOff>762000</xdr:colOff>
                    <xdr:row>42</xdr:row>
                    <xdr:rowOff>209550</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133350</xdr:colOff>
                    <xdr:row>43</xdr:row>
                    <xdr:rowOff>76200</xdr:rowOff>
                  </from>
                  <to>
                    <xdr:col>9</xdr:col>
                    <xdr:colOff>762000</xdr:colOff>
                    <xdr:row>43</xdr:row>
                    <xdr:rowOff>209550</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133350</xdr:colOff>
                    <xdr:row>44</xdr:row>
                    <xdr:rowOff>76200</xdr:rowOff>
                  </from>
                  <to>
                    <xdr:col>9</xdr:col>
                    <xdr:colOff>762000</xdr:colOff>
                    <xdr:row>44</xdr:row>
                    <xdr:rowOff>209550</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133350</xdr:colOff>
                    <xdr:row>45</xdr:row>
                    <xdr:rowOff>76200</xdr:rowOff>
                  </from>
                  <to>
                    <xdr:col>9</xdr:col>
                    <xdr:colOff>762000</xdr:colOff>
                    <xdr:row>45</xdr:row>
                    <xdr:rowOff>209550</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133350</xdr:colOff>
                    <xdr:row>46</xdr:row>
                    <xdr:rowOff>76200</xdr:rowOff>
                  </from>
                  <to>
                    <xdr:col>9</xdr:col>
                    <xdr:colOff>762000</xdr:colOff>
                    <xdr:row>46</xdr:row>
                    <xdr:rowOff>209550</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133350</xdr:colOff>
                    <xdr:row>47</xdr:row>
                    <xdr:rowOff>76200</xdr:rowOff>
                  </from>
                  <to>
                    <xdr:col>9</xdr:col>
                    <xdr:colOff>762000</xdr:colOff>
                    <xdr:row>47</xdr:row>
                    <xdr:rowOff>209550</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133350</xdr:colOff>
                    <xdr:row>48</xdr:row>
                    <xdr:rowOff>76200</xdr:rowOff>
                  </from>
                  <to>
                    <xdr:col>9</xdr:col>
                    <xdr:colOff>762000</xdr:colOff>
                    <xdr:row>48</xdr:row>
                    <xdr:rowOff>209550</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133350</xdr:colOff>
                    <xdr:row>49</xdr:row>
                    <xdr:rowOff>76200</xdr:rowOff>
                  </from>
                  <to>
                    <xdr:col>9</xdr:col>
                    <xdr:colOff>762000</xdr:colOff>
                    <xdr:row>49</xdr:row>
                    <xdr:rowOff>209550</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133350</xdr:colOff>
                    <xdr:row>50</xdr:row>
                    <xdr:rowOff>76200</xdr:rowOff>
                  </from>
                  <to>
                    <xdr:col>9</xdr:col>
                    <xdr:colOff>762000</xdr:colOff>
                    <xdr:row>50</xdr:row>
                    <xdr:rowOff>209550</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133350</xdr:colOff>
                    <xdr:row>51</xdr:row>
                    <xdr:rowOff>76200</xdr:rowOff>
                  </from>
                  <to>
                    <xdr:col>9</xdr:col>
                    <xdr:colOff>762000</xdr:colOff>
                    <xdr:row>51</xdr:row>
                    <xdr:rowOff>209550</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133350</xdr:colOff>
                    <xdr:row>52</xdr:row>
                    <xdr:rowOff>76200</xdr:rowOff>
                  </from>
                  <to>
                    <xdr:col>9</xdr:col>
                    <xdr:colOff>762000</xdr:colOff>
                    <xdr:row>52</xdr:row>
                    <xdr:rowOff>209550</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133350</xdr:colOff>
                    <xdr:row>53</xdr:row>
                    <xdr:rowOff>76200</xdr:rowOff>
                  </from>
                  <to>
                    <xdr:col>9</xdr:col>
                    <xdr:colOff>762000</xdr:colOff>
                    <xdr:row>53</xdr:row>
                    <xdr:rowOff>209550</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133350</xdr:colOff>
                    <xdr:row>54</xdr:row>
                    <xdr:rowOff>76200</xdr:rowOff>
                  </from>
                  <to>
                    <xdr:col>9</xdr:col>
                    <xdr:colOff>762000</xdr:colOff>
                    <xdr:row>54</xdr:row>
                    <xdr:rowOff>209550</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133350</xdr:colOff>
                    <xdr:row>55</xdr:row>
                    <xdr:rowOff>76200</xdr:rowOff>
                  </from>
                  <to>
                    <xdr:col>9</xdr:col>
                    <xdr:colOff>762000</xdr:colOff>
                    <xdr:row>55</xdr:row>
                    <xdr:rowOff>209550</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133350</xdr:colOff>
                    <xdr:row>56</xdr:row>
                    <xdr:rowOff>76200</xdr:rowOff>
                  </from>
                  <to>
                    <xdr:col>9</xdr:col>
                    <xdr:colOff>762000</xdr:colOff>
                    <xdr:row>56</xdr:row>
                    <xdr:rowOff>209550</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133350</xdr:colOff>
                    <xdr:row>57</xdr:row>
                    <xdr:rowOff>76200</xdr:rowOff>
                  </from>
                  <to>
                    <xdr:col>9</xdr:col>
                    <xdr:colOff>762000</xdr:colOff>
                    <xdr:row>57</xdr:row>
                    <xdr:rowOff>209550</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133350</xdr:colOff>
                    <xdr:row>58</xdr:row>
                    <xdr:rowOff>76200</xdr:rowOff>
                  </from>
                  <to>
                    <xdr:col>9</xdr:col>
                    <xdr:colOff>762000</xdr:colOff>
                    <xdr:row>58</xdr:row>
                    <xdr:rowOff>209550</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133350</xdr:colOff>
                    <xdr:row>59</xdr:row>
                    <xdr:rowOff>76200</xdr:rowOff>
                  </from>
                  <to>
                    <xdr:col>9</xdr:col>
                    <xdr:colOff>762000</xdr:colOff>
                    <xdr:row>59</xdr:row>
                    <xdr:rowOff>209550</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133350</xdr:colOff>
                    <xdr:row>60</xdr:row>
                    <xdr:rowOff>76200</xdr:rowOff>
                  </from>
                  <to>
                    <xdr:col>9</xdr:col>
                    <xdr:colOff>762000</xdr:colOff>
                    <xdr:row>60</xdr:row>
                    <xdr:rowOff>209550</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180975</xdr:colOff>
                    <xdr:row>5</xdr:row>
                    <xdr:rowOff>104775</xdr:rowOff>
                  </from>
                  <to>
                    <xdr:col>24</xdr:col>
                    <xdr:colOff>752475</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180975</xdr:colOff>
                    <xdr:row>6</xdr:row>
                    <xdr:rowOff>123825</xdr:rowOff>
                  </from>
                  <to>
                    <xdr:col>24</xdr:col>
                    <xdr:colOff>752475</xdr:colOff>
                    <xdr:row>7</xdr:row>
                    <xdr:rowOff>171450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180975</xdr:colOff>
                    <xdr:row>7</xdr:row>
                    <xdr:rowOff>304800</xdr:rowOff>
                  </from>
                  <to>
                    <xdr:col>24</xdr:col>
                    <xdr:colOff>752475</xdr:colOff>
                    <xdr:row>7</xdr:row>
                    <xdr:rowOff>485775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180975</xdr:colOff>
                    <xdr:row>8</xdr:row>
                    <xdr:rowOff>209550</xdr:rowOff>
                  </from>
                  <to>
                    <xdr:col>24</xdr:col>
                    <xdr:colOff>752475</xdr:colOff>
                    <xdr:row>9</xdr:row>
                    <xdr:rowOff>123825</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180975</xdr:colOff>
                    <xdr:row>9</xdr:row>
                    <xdr:rowOff>257175</xdr:rowOff>
                  </from>
                  <to>
                    <xdr:col>24</xdr:col>
                    <xdr:colOff>752475</xdr:colOff>
                    <xdr:row>9</xdr:row>
                    <xdr:rowOff>428625</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133350</xdr:colOff>
                    <xdr:row>61</xdr:row>
                    <xdr:rowOff>76200</xdr:rowOff>
                  </from>
                  <to>
                    <xdr:col>6</xdr:col>
                    <xdr:colOff>762000</xdr:colOff>
                    <xdr:row>61</xdr:row>
                    <xdr:rowOff>209550</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133350</xdr:colOff>
                    <xdr:row>61</xdr:row>
                    <xdr:rowOff>76200</xdr:rowOff>
                  </from>
                  <to>
                    <xdr:col>12</xdr:col>
                    <xdr:colOff>752475</xdr:colOff>
                    <xdr:row>61</xdr:row>
                    <xdr:rowOff>209550</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133350</xdr:colOff>
                    <xdr:row>61</xdr:row>
                    <xdr:rowOff>76200</xdr:rowOff>
                  </from>
                  <to>
                    <xdr:col>9</xdr:col>
                    <xdr:colOff>762000</xdr:colOff>
                    <xdr:row>61</xdr:row>
                    <xdr:rowOff>209550</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133350</xdr:colOff>
                    <xdr:row>10</xdr:row>
                    <xdr:rowOff>76200</xdr:rowOff>
                  </from>
                  <to>
                    <xdr:col>15</xdr:col>
                    <xdr:colOff>752475</xdr:colOff>
                    <xdr:row>10</xdr:row>
                    <xdr:rowOff>209550</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133350</xdr:colOff>
                    <xdr:row>12</xdr:row>
                    <xdr:rowOff>76200</xdr:rowOff>
                  </from>
                  <to>
                    <xdr:col>15</xdr:col>
                    <xdr:colOff>752475</xdr:colOff>
                    <xdr:row>12</xdr:row>
                    <xdr:rowOff>209550</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133350</xdr:colOff>
                    <xdr:row>13</xdr:row>
                    <xdr:rowOff>76200</xdr:rowOff>
                  </from>
                  <to>
                    <xdr:col>15</xdr:col>
                    <xdr:colOff>752475</xdr:colOff>
                    <xdr:row>13</xdr:row>
                    <xdr:rowOff>209550</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133350</xdr:colOff>
                    <xdr:row>14</xdr:row>
                    <xdr:rowOff>76200</xdr:rowOff>
                  </from>
                  <to>
                    <xdr:col>15</xdr:col>
                    <xdr:colOff>752475</xdr:colOff>
                    <xdr:row>14</xdr:row>
                    <xdr:rowOff>209550</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133350</xdr:colOff>
                    <xdr:row>15</xdr:row>
                    <xdr:rowOff>76200</xdr:rowOff>
                  </from>
                  <to>
                    <xdr:col>15</xdr:col>
                    <xdr:colOff>752475</xdr:colOff>
                    <xdr:row>15</xdr:row>
                    <xdr:rowOff>209550</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133350</xdr:colOff>
                    <xdr:row>16</xdr:row>
                    <xdr:rowOff>76200</xdr:rowOff>
                  </from>
                  <to>
                    <xdr:col>15</xdr:col>
                    <xdr:colOff>752475</xdr:colOff>
                    <xdr:row>16</xdr:row>
                    <xdr:rowOff>209550</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133350</xdr:colOff>
                    <xdr:row>17</xdr:row>
                    <xdr:rowOff>76200</xdr:rowOff>
                  </from>
                  <to>
                    <xdr:col>15</xdr:col>
                    <xdr:colOff>752475</xdr:colOff>
                    <xdr:row>17</xdr:row>
                    <xdr:rowOff>209550</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133350</xdr:colOff>
                    <xdr:row>18</xdr:row>
                    <xdr:rowOff>76200</xdr:rowOff>
                  </from>
                  <to>
                    <xdr:col>15</xdr:col>
                    <xdr:colOff>752475</xdr:colOff>
                    <xdr:row>18</xdr:row>
                    <xdr:rowOff>209550</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133350</xdr:colOff>
                    <xdr:row>19</xdr:row>
                    <xdr:rowOff>76200</xdr:rowOff>
                  </from>
                  <to>
                    <xdr:col>15</xdr:col>
                    <xdr:colOff>752475</xdr:colOff>
                    <xdr:row>19</xdr:row>
                    <xdr:rowOff>209550</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133350</xdr:colOff>
                    <xdr:row>20</xdr:row>
                    <xdr:rowOff>76200</xdr:rowOff>
                  </from>
                  <to>
                    <xdr:col>15</xdr:col>
                    <xdr:colOff>752475</xdr:colOff>
                    <xdr:row>20</xdr:row>
                    <xdr:rowOff>209550</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133350</xdr:colOff>
                    <xdr:row>21</xdr:row>
                    <xdr:rowOff>76200</xdr:rowOff>
                  </from>
                  <to>
                    <xdr:col>15</xdr:col>
                    <xdr:colOff>752475</xdr:colOff>
                    <xdr:row>21</xdr:row>
                    <xdr:rowOff>209550</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133350</xdr:colOff>
                    <xdr:row>22</xdr:row>
                    <xdr:rowOff>76200</xdr:rowOff>
                  </from>
                  <to>
                    <xdr:col>15</xdr:col>
                    <xdr:colOff>752475</xdr:colOff>
                    <xdr:row>22</xdr:row>
                    <xdr:rowOff>209550</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133350</xdr:colOff>
                    <xdr:row>23</xdr:row>
                    <xdr:rowOff>76200</xdr:rowOff>
                  </from>
                  <to>
                    <xdr:col>15</xdr:col>
                    <xdr:colOff>752475</xdr:colOff>
                    <xdr:row>23</xdr:row>
                    <xdr:rowOff>209550</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133350</xdr:colOff>
                    <xdr:row>24</xdr:row>
                    <xdr:rowOff>76200</xdr:rowOff>
                  </from>
                  <to>
                    <xdr:col>15</xdr:col>
                    <xdr:colOff>752475</xdr:colOff>
                    <xdr:row>24</xdr:row>
                    <xdr:rowOff>209550</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133350</xdr:colOff>
                    <xdr:row>25</xdr:row>
                    <xdr:rowOff>76200</xdr:rowOff>
                  </from>
                  <to>
                    <xdr:col>15</xdr:col>
                    <xdr:colOff>752475</xdr:colOff>
                    <xdr:row>25</xdr:row>
                    <xdr:rowOff>209550</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133350</xdr:colOff>
                    <xdr:row>26</xdr:row>
                    <xdr:rowOff>76200</xdr:rowOff>
                  </from>
                  <to>
                    <xdr:col>15</xdr:col>
                    <xdr:colOff>752475</xdr:colOff>
                    <xdr:row>26</xdr:row>
                    <xdr:rowOff>209550</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133350</xdr:colOff>
                    <xdr:row>27</xdr:row>
                    <xdr:rowOff>76200</xdr:rowOff>
                  </from>
                  <to>
                    <xdr:col>15</xdr:col>
                    <xdr:colOff>752475</xdr:colOff>
                    <xdr:row>27</xdr:row>
                    <xdr:rowOff>209550</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133350</xdr:colOff>
                    <xdr:row>28</xdr:row>
                    <xdr:rowOff>76200</xdr:rowOff>
                  </from>
                  <to>
                    <xdr:col>15</xdr:col>
                    <xdr:colOff>752475</xdr:colOff>
                    <xdr:row>28</xdr:row>
                    <xdr:rowOff>209550</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133350</xdr:colOff>
                    <xdr:row>29</xdr:row>
                    <xdr:rowOff>76200</xdr:rowOff>
                  </from>
                  <to>
                    <xdr:col>15</xdr:col>
                    <xdr:colOff>752475</xdr:colOff>
                    <xdr:row>29</xdr:row>
                    <xdr:rowOff>209550</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133350</xdr:colOff>
                    <xdr:row>30</xdr:row>
                    <xdr:rowOff>76200</xdr:rowOff>
                  </from>
                  <to>
                    <xdr:col>15</xdr:col>
                    <xdr:colOff>752475</xdr:colOff>
                    <xdr:row>30</xdr:row>
                    <xdr:rowOff>209550</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133350</xdr:colOff>
                    <xdr:row>31</xdr:row>
                    <xdr:rowOff>76200</xdr:rowOff>
                  </from>
                  <to>
                    <xdr:col>15</xdr:col>
                    <xdr:colOff>752475</xdr:colOff>
                    <xdr:row>31</xdr:row>
                    <xdr:rowOff>209550</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133350</xdr:colOff>
                    <xdr:row>32</xdr:row>
                    <xdr:rowOff>76200</xdr:rowOff>
                  </from>
                  <to>
                    <xdr:col>15</xdr:col>
                    <xdr:colOff>752475</xdr:colOff>
                    <xdr:row>32</xdr:row>
                    <xdr:rowOff>209550</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133350</xdr:colOff>
                    <xdr:row>33</xdr:row>
                    <xdr:rowOff>76200</xdr:rowOff>
                  </from>
                  <to>
                    <xdr:col>15</xdr:col>
                    <xdr:colOff>752475</xdr:colOff>
                    <xdr:row>33</xdr:row>
                    <xdr:rowOff>209550</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133350</xdr:colOff>
                    <xdr:row>34</xdr:row>
                    <xdr:rowOff>76200</xdr:rowOff>
                  </from>
                  <to>
                    <xdr:col>15</xdr:col>
                    <xdr:colOff>752475</xdr:colOff>
                    <xdr:row>34</xdr:row>
                    <xdr:rowOff>209550</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133350</xdr:colOff>
                    <xdr:row>35</xdr:row>
                    <xdr:rowOff>76200</xdr:rowOff>
                  </from>
                  <to>
                    <xdr:col>15</xdr:col>
                    <xdr:colOff>752475</xdr:colOff>
                    <xdr:row>35</xdr:row>
                    <xdr:rowOff>209550</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133350</xdr:colOff>
                    <xdr:row>36</xdr:row>
                    <xdr:rowOff>76200</xdr:rowOff>
                  </from>
                  <to>
                    <xdr:col>15</xdr:col>
                    <xdr:colOff>752475</xdr:colOff>
                    <xdr:row>36</xdr:row>
                    <xdr:rowOff>209550</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133350</xdr:colOff>
                    <xdr:row>37</xdr:row>
                    <xdr:rowOff>76200</xdr:rowOff>
                  </from>
                  <to>
                    <xdr:col>15</xdr:col>
                    <xdr:colOff>752475</xdr:colOff>
                    <xdr:row>37</xdr:row>
                    <xdr:rowOff>209550</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133350</xdr:colOff>
                    <xdr:row>38</xdr:row>
                    <xdr:rowOff>76200</xdr:rowOff>
                  </from>
                  <to>
                    <xdr:col>15</xdr:col>
                    <xdr:colOff>752475</xdr:colOff>
                    <xdr:row>38</xdr:row>
                    <xdr:rowOff>209550</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133350</xdr:colOff>
                    <xdr:row>39</xdr:row>
                    <xdr:rowOff>76200</xdr:rowOff>
                  </from>
                  <to>
                    <xdr:col>15</xdr:col>
                    <xdr:colOff>752475</xdr:colOff>
                    <xdr:row>39</xdr:row>
                    <xdr:rowOff>209550</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133350</xdr:colOff>
                    <xdr:row>40</xdr:row>
                    <xdr:rowOff>76200</xdr:rowOff>
                  </from>
                  <to>
                    <xdr:col>15</xdr:col>
                    <xdr:colOff>752475</xdr:colOff>
                    <xdr:row>40</xdr:row>
                    <xdr:rowOff>209550</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133350</xdr:colOff>
                    <xdr:row>41</xdr:row>
                    <xdr:rowOff>76200</xdr:rowOff>
                  </from>
                  <to>
                    <xdr:col>15</xdr:col>
                    <xdr:colOff>752475</xdr:colOff>
                    <xdr:row>41</xdr:row>
                    <xdr:rowOff>209550</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133350</xdr:colOff>
                    <xdr:row>42</xdr:row>
                    <xdr:rowOff>76200</xdr:rowOff>
                  </from>
                  <to>
                    <xdr:col>15</xdr:col>
                    <xdr:colOff>752475</xdr:colOff>
                    <xdr:row>42</xdr:row>
                    <xdr:rowOff>209550</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133350</xdr:colOff>
                    <xdr:row>43</xdr:row>
                    <xdr:rowOff>76200</xdr:rowOff>
                  </from>
                  <to>
                    <xdr:col>15</xdr:col>
                    <xdr:colOff>752475</xdr:colOff>
                    <xdr:row>43</xdr:row>
                    <xdr:rowOff>209550</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133350</xdr:colOff>
                    <xdr:row>44</xdr:row>
                    <xdr:rowOff>76200</xdr:rowOff>
                  </from>
                  <to>
                    <xdr:col>15</xdr:col>
                    <xdr:colOff>752475</xdr:colOff>
                    <xdr:row>44</xdr:row>
                    <xdr:rowOff>209550</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133350</xdr:colOff>
                    <xdr:row>45</xdr:row>
                    <xdr:rowOff>76200</xdr:rowOff>
                  </from>
                  <to>
                    <xdr:col>15</xdr:col>
                    <xdr:colOff>752475</xdr:colOff>
                    <xdr:row>45</xdr:row>
                    <xdr:rowOff>209550</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133350</xdr:colOff>
                    <xdr:row>46</xdr:row>
                    <xdr:rowOff>76200</xdr:rowOff>
                  </from>
                  <to>
                    <xdr:col>15</xdr:col>
                    <xdr:colOff>752475</xdr:colOff>
                    <xdr:row>46</xdr:row>
                    <xdr:rowOff>209550</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133350</xdr:colOff>
                    <xdr:row>47</xdr:row>
                    <xdr:rowOff>76200</xdr:rowOff>
                  </from>
                  <to>
                    <xdr:col>15</xdr:col>
                    <xdr:colOff>752475</xdr:colOff>
                    <xdr:row>47</xdr:row>
                    <xdr:rowOff>209550</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133350</xdr:colOff>
                    <xdr:row>48</xdr:row>
                    <xdr:rowOff>76200</xdr:rowOff>
                  </from>
                  <to>
                    <xdr:col>15</xdr:col>
                    <xdr:colOff>752475</xdr:colOff>
                    <xdr:row>48</xdr:row>
                    <xdr:rowOff>209550</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133350</xdr:colOff>
                    <xdr:row>49</xdr:row>
                    <xdr:rowOff>76200</xdr:rowOff>
                  </from>
                  <to>
                    <xdr:col>15</xdr:col>
                    <xdr:colOff>752475</xdr:colOff>
                    <xdr:row>49</xdr:row>
                    <xdr:rowOff>209550</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133350</xdr:colOff>
                    <xdr:row>50</xdr:row>
                    <xdr:rowOff>76200</xdr:rowOff>
                  </from>
                  <to>
                    <xdr:col>15</xdr:col>
                    <xdr:colOff>752475</xdr:colOff>
                    <xdr:row>50</xdr:row>
                    <xdr:rowOff>209550</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133350</xdr:colOff>
                    <xdr:row>51</xdr:row>
                    <xdr:rowOff>76200</xdr:rowOff>
                  </from>
                  <to>
                    <xdr:col>15</xdr:col>
                    <xdr:colOff>752475</xdr:colOff>
                    <xdr:row>51</xdr:row>
                    <xdr:rowOff>209550</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133350</xdr:colOff>
                    <xdr:row>52</xdr:row>
                    <xdr:rowOff>76200</xdr:rowOff>
                  </from>
                  <to>
                    <xdr:col>15</xdr:col>
                    <xdr:colOff>752475</xdr:colOff>
                    <xdr:row>52</xdr:row>
                    <xdr:rowOff>209550</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133350</xdr:colOff>
                    <xdr:row>53</xdr:row>
                    <xdr:rowOff>76200</xdr:rowOff>
                  </from>
                  <to>
                    <xdr:col>15</xdr:col>
                    <xdr:colOff>752475</xdr:colOff>
                    <xdr:row>53</xdr:row>
                    <xdr:rowOff>209550</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133350</xdr:colOff>
                    <xdr:row>54</xdr:row>
                    <xdr:rowOff>76200</xdr:rowOff>
                  </from>
                  <to>
                    <xdr:col>15</xdr:col>
                    <xdr:colOff>752475</xdr:colOff>
                    <xdr:row>54</xdr:row>
                    <xdr:rowOff>209550</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133350</xdr:colOff>
                    <xdr:row>55</xdr:row>
                    <xdr:rowOff>76200</xdr:rowOff>
                  </from>
                  <to>
                    <xdr:col>15</xdr:col>
                    <xdr:colOff>752475</xdr:colOff>
                    <xdr:row>55</xdr:row>
                    <xdr:rowOff>209550</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133350</xdr:colOff>
                    <xdr:row>56</xdr:row>
                    <xdr:rowOff>76200</xdr:rowOff>
                  </from>
                  <to>
                    <xdr:col>15</xdr:col>
                    <xdr:colOff>752475</xdr:colOff>
                    <xdr:row>56</xdr:row>
                    <xdr:rowOff>209550</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133350</xdr:colOff>
                    <xdr:row>57</xdr:row>
                    <xdr:rowOff>76200</xdr:rowOff>
                  </from>
                  <to>
                    <xdr:col>15</xdr:col>
                    <xdr:colOff>752475</xdr:colOff>
                    <xdr:row>57</xdr:row>
                    <xdr:rowOff>209550</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133350</xdr:colOff>
                    <xdr:row>58</xdr:row>
                    <xdr:rowOff>76200</xdr:rowOff>
                  </from>
                  <to>
                    <xdr:col>15</xdr:col>
                    <xdr:colOff>752475</xdr:colOff>
                    <xdr:row>58</xdr:row>
                    <xdr:rowOff>209550</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133350</xdr:colOff>
                    <xdr:row>59</xdr:row>
                    <xdr:rowOff>76200</xdr:rowOff>
                  </from>
                  <to>
                    <xdr:col>15</xdr:col>
                    <xdr:colOff>752475</xdr:colOff>
                    <xdr:row>59</xdr:row>
                    <xdr:rowOff>209550</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133350</xdr:colOff>
                    <xdr:row>60</xdr:row>
                    <xdr:rowOff>76200</xdr:rowOff>
                  </from>
                  <to>
                    <xdr:col>15</xdr:col>
                    <xdr:colOff>752475</xdr:colOff>
                    <xdr:row>60</xdr:row>
                    <xdr:rowOff>209550</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133350</xdr:colOff>
                    <xdr:row>61</xdr:row>
                    <xdr:rowOff>76200</xdr:rowOff>
                  </from>
                  <to>
                    <xdr:col>15</xdr:col>
                    <xdr:colOff>752475</xdr:colOff>
                    <xdr:row>61</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pane="bottomLeft"/>
      <selection activeCell="C1" sqref="C1"/>
    </sheetView>
  </sheetViews>
  <sheetFormatPr defaultRowHeight="15"/>
  <cols>
    <col min="1" max="2" width="14.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c r="A1" s="354" t="s">
        <v>125</v>
      </c>
      <c r="C1" s="532" t="s">
        <v>126</v>
      </c>
      <c r="D1" s="533"/>
      <c r="E1" s="533"/>
      <c r="F1" s="533"/>
      <c r="G1" s="533"/>
      <c r="H1" s="533"/>
      <c r="I1" s="533"/>
      <c r="J1" s="533"/>
      <c r="K1" s="533"/>
      <c r="L1" s="533"/>
      <c r="M1" s="533"/>
      <c r="N1" s="533"/>
      <c r="O1" s="534"/>
      <c r="Q1" s="94"/>
      <c r="R1" s="528" t="s">
        <v>127</v>
      </c>
      <c r="S1" s="528"/>
      <c r="T1" s="528"/>
      <c r="U1" s="85"/>
      <c r="V1" s="85"/>
    </row>
    <row r="2" spans="1:23" ht="90.75" customHeight="1" thickBot="1">
      <c r="C2" s="535" t="s">
        <v>128</v>
      </c>
      <c r="D2" s="536"/>
      <c r="E2" s="536"/>
      <c r="F2" s="536"/>
      <c r="G2" s="536"/>
      <c r="H2" s="536"/>
      <c r="I2" s="536"/>
      <c r="J2" s="536"/>
      <c r="K2" s="536"/>
      <c r="L2" s="536"/>
      <c r="M2" s="536"/>
      <c r="N2" s="536"/>
      <c r="O2" s="536"/>
      <c r="P2" s="76"/>
      <c r="Q2" s="95"/>
      <c r="R2" s="433" t="s">
        <v>129</v>
      </c>
      <c r="S2" s="433"/>
      <c r="T2" s="433"/>
    </row>
    <row r="3" spans="1:23" ht="21.75" customHeight="1" thickBot="1">
      <c r="A3" s="96" t="s">
        <v>89</v>
      </c>
      <c r="B3" s="354" t="s">
        <v>89</v>
      </c>
      <c r="C3" s="508" t="s">
        <v>130</v>
      </c>
      <c r="D3" s="509"/>
      <c r="E3" s="509"/>
      <c r="F3" s="509"/>
      <c r="G3" s="509"/>
      <c r="H3" s="509"/>
      <c r="I3" s="509"/>
      <c r="J3" s="509"/>
      <c r="K3" s="509"/>
      <c r="L3" s="509"/>
      <c r="M3" s="509"/>
      <c r="N3" s="509"/>
      <c r="O3" s="509"/>
      <c r="P3" s="509"/>
      <c r="Q3" s="509"/>
      <c r="R3" s="509"/>
      <c r="S3" s="509"/>
      <c r="T3" s="509"/>
      <c r="U3" s="509"/>
      <c r="V3" s="509"/>
      <c r="W3" s="510"/>
    </row>
    <row r="4" spans="1:23" ht="62.25" customHeight="1">
      <c r="C4" s="540" t="s">
        <v>131</v>
      </c>
      <c r="D4" s="541"/>
      <c r="E4" s="529" t="s">
        <v>132</v>
      </c>
      <c r="F4" s="530"/>
      <c r="G4" s="530"/>
      <c r="H4" s="530"/>
      <c r="I4" s="531"/>
      <c r="J4" s="537" t="s">
        <v>133</v>
      </c>
      <c r="K4" s="538"/>
      <c r="L4" s="539"/>
      <c r="M4" s="542" t="s">
        <v>134</v>
      </c>
      <c r="N4" s="515" t="s">
        <v>135</v>
      </c>
      <c r="O4" s="516"/>
      <c r="P4" s="517" t="s">
        <v>136</v>
      </c>
      <c r="Q4" s="518"/>
      <c r="R4" s="518"/>
      <c r="S4" s="518"/>
      <c r="T4" s="518"/>
      <c r="U4" s="518"/>
      <c r="V4" s="518"/>
      <c r="W4" s="519"/>
    </row>
    <row r="5" spans="1:23" ht="34.5" customHeight="1">
      <c r="C5" s="511" t="s">
        <v>137</v>
      </c>
      <c r="D5" s="512"/>
      <c r="E5" s="456" t="s">
        <v>138</v>
      </c>
      <c r="F5" s="546" t="s">
        <v>139</v>
      </c>
      <c r="G5" s="546" t="s">
        <v>140</v>
      </c>
      <c r="H5" s="546" t="s">
        <v>141</v>
      </c>
      <c r="I5" s="513" t="s">
        <v>142</v>
      </c>
      <c r="J5" s="450" t="s">
        <v>143</v>
      </c>
      <c r="K5" s="523" t="s">
        <v>144</v>
      </c>
      <c r="L5" s="523" t="s">
        <v>145</v>
      </c>
      <c r="M5" s="542"/>
      <c r="N5" s="476" t="s">
        <v>146</v>
      </c>
      <c r="O5" s="544" t="s">
        <v>147</v>
      </c>
      <c r="P5" s="498" t="s">
        <v>148</v>
      </c>
      <c r="Q5" s="499"/>
      <c r="R5" s="499"/>
      <c r="S5" s="499"/>
      <c r="T5" s="3"/>
      <c r="U5" s="3" t="b">
        <v>0</v>
      </c>
      <c r="V5" s="34"/>
      <c r="W5" s="520" t="str">
        <f>IF(AND(U5=FALSE,U6=FALSE,U7=FALSE,U8=FALSE),"",IF(AND(U5=TRUE,U6=TRUE),"Yes",IF(AND(U5=TRUE,U7=TRUE),"Yes",IF(AND(U6=TRUE,U7=TRUE),"Yes",IF(AND(U5=TRUE,U8=TRUE),"Yes",IF(AND(U7=TRUE,U8=TRUE),"Yes","No"))))))</f>
        <v/>
      </c>
    </row>
    <row r="6" spans="1:23" ht="34.5" customHeight="1" thickBot="1">
      <c r="C6" s="511"/>
      <c r="D6" s="512"/>
      <c r="E6" s="507"/>
      <c r="F6" s="547"/>
      <c r="G6" s="547"/>
      <c r="H6" s="547"/>
      <c r="I6" s="514"/>
      <c r="J6" s="548"/>
      <c r="K6" s="524"/>
      <c r="L6" s="524"/>
      <c r="M6" s="543"/>
      <c r="N6" s="477"/>
      <c r="O6" s="545"/>
      <c r="P6" s="498" t="s">
        <v>149</v>
      </c>
      <c r="Q6" s="499"/>
      <c r="R6" s="499"/>
      <c r="S6" s="499"/>
      <c r="T6" s="3"/>
      <c r="U6" s="3" t="b">
        <v>0</v>
      </c>
      <c r="V6" s="34"/>
      <c r="W6" s="521"/>
    </row>
    <row r="7" spans="1:23" ht="34.5" customHeight="1">
      <c r="A7" s="3">
        <v>2</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150</v>
      </c>
      <c r="Q7" s="499"/>
      <c r="R7" s="499"/>
      <c r="S7" s="499"/>
      <c r="T7" s="3"/>
      <c r="U7" s="3" t="b">
        <v>0</v>
      </c>
      <c r="V7" s="34"/>
      <c r="W7" s="521"/>
    </row>
    <row r="8" spans="1:23" ht="33.75" customHeight="1">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151</v>
      </c>
      <c r="Q8" s="499"/>
      <c r="R8" s="499"/>
      <c r="S8" s="499"/>
      <c r="T8" s="3"/>
      <c r="U8" s="3" t="b">
        <v>0</v>
      </c>
      <c r="V8" s="34"/>
      <c r="W8" s="522"/>
    </row>
    <row r="9" spans="1:23" ht="33.75" customHeight="1" thickBot="1">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4" t="s">
        <v>152</v>
      </c>
      <c r="Q9" s="475"/>
      <c r="R9" s="475"/>
      <c r="S9" s="475"/>
      <c r="T9" s="5"/>
      <c r="U9" s="5" t="b">
        <v>0</v>
      </c>
      <c r="V9" s="4"/>
      <c r="W9" s="6" t="str">
        <f>IF(U9=TRUE,"No","")</f>
        <v/>
      </c>
    </row>
    <row r="10" spans="1:23" ht="33.75" customHeight="1" thickBot="1">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30" t="s">
        <v>91</v>
      </c>
      <c r="R11" s="431"/>
      <c r="S11" s="431"/>
      <c r="T11" s="431"/>
      <c r="U11" s="431"/>
      <c r="V11" s="431"/>
      <c r="W11" s="432"/>
    </row>
    <row r="12" spans="1:23" ht="33.75" customHeight="1" thickBot="1">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4"/>
      <c r="R12" s="505"/>
      <c r="S12" s="505"/>
      <c r="T12" s="505"/>
      <c r="U12" s="505"/>
      <c r="V12" s="505"/>
      <c r="W12" s="506"/>
    </row>
    <row r="13" spans="1:23" ht="33.75" customHeight="1">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0" t="s">
        <v>153</v>
      </c>
      <c r="R13" s="501"/>
      <c r="S13" s="501"/>
      <c r="T13" s="34">
        <v>1</v>
      </c>
      <c r="U13" s="34">
        <f>INDEX(Cups,T13)</f>
        <v>0</v>
      </c>
      <c r="V13" s="486"/>
      <c r="W13" s="487"/>
    </row>
    <row r="14" spans="1:23" ht="33.75" customHeight="1">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0"/>
      <c r="R14" s="501"/>
      <c r="S14" s="501"/>
      <c r="T14" s="34">
        <v>1</v>
      </c>
      <c r="U14" s="34">
        <f>INDEX(Cups,T14)</f>
        <v>0</v>
      </c>
      <c r="V14" s="482"/>
      <c r="W14" s="483"/>
    </row>
    <row r="15" spans="1:23" ht="33.75" customHeight="1">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0"/>
      <c r="R15" s="501"/>
      <c r="S15" s="501"/>
      <c r="T15" s="34">
        <v>1</v>
      </c>
      <c r="U15" s="34">
        <f>INDEX(Cups,T15)</f>
        <v>0</v>
      </c>
      <c r="V15" s="482"/>
      <c r="W15" s="483"/>
    </row>
    <row r="16" spans="1:23" ht="38.25" customHeight="1">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0"/>
      <c r="R16" s="501"/>
      <c r="S16" s="501"/>
      <c r="T16" s="34">
        <v>1</v>
      </c>
      <c r="U16" s="34">
        <f>INDEX(Cups,T16)</f>
        <v>0</v>
      </c>
      <c r="V16" s="482"/>
      <c r="W16" s="483"/>
    </row>
    <row r="17" spans="1:23" ht="33.75" customHeight="1">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0"/>
      <c r="R17" s="501"/>
      <c r="S17" s="501"/>
      <c r="T17" s="34">
        <v>1</v>
      </c>
      <c r="U17" s="34">
        <f>INDEX(Cups,T17)</f>
        <v>0</v>
      </c>
      <c r="V17" s="488"/>
      <c r="W17" s="489"/>
    </row>
    <row r="18" spans="1:23" ht="33.75" customHeight="1" thickBot="1">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2"/>
      <c r="R18" s="503"/>
      <c r="S18" s="503"/>
      <c r="T18" s="35"/>
      <c r="U18" s="35"/>
      <c r="V18" s="484">
        <f>SUM(U13:U17)</f>
        <v>0</v>
      </c>
      <c r="W18" s="485"/>
    </row>
    <row r="19" spans="1:23" ht="33.75" customHeight="1" thickBot="1">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5" t="s">
        <v>122</v>
      </c>
      <c r="R19" s="526"/>
      <c r="S19" s="526"/>
      <c r="T19" s="526"/>
      <c r="U19" s="526"/>
      <c r="V19" s="526"/>
      <c r="W19" s="527"/>
    </row>
    <row r="20" spans="1:23" ht="33.75" customHeight="1">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5" t="s">
        <v>123</v>
      </c>
      <c r="R20" s="490"/>
      <c r="S20" s="491"/>
      <c r="V20" s="494"/>
      <c r="W20" s="495"/>
    </row>
    <row r="21" spans="1:23" ht="33.75" customHeight="1">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6"/>
      <c r="R21" s="492"/>
      <c r="S21" s="493"/>
      <c r="V21" s="496"/>
      <c r="W21" s="497"/>
    </row>
    <row r="22" spans="1:23" ht="33.75" customHeight="1">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12" t="s">
        <v>124</v>
      </c>
      <c r="R22" s="478"/>
      <c r="S22" s="479"/>
      <c r="T22" s="36"/>
      <c r="U22" s="36"/>
      <c r="V22" s="470">
        <f>FLOOR(V20,0.125)</f>
        <v>0</v>
      </c>
      <c r="W22" s="471"/>
    </row>
    <row r="23" spans="1:23" ht="33.75" customHeight="1" thickBot="1">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13"/>
      <c r="R23" s="480"/>
      <c r="S23" s="481"/>
      <c r="T23" s="37"/>
      <c r="U23" s="37"/>
      <c r="V23" s="472"/>
      <c r="W23" s="473"/>
    </row>
    <row r="24" spans="1:23" ht="33.75" customHeight="1">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J27" s="103"/>
      <c r="K27" s="103"/>
      <c r="L27" s="103"/>
    </row>
    <row r="28" spans="1:23" ht="33.75" customHeight="1">
      <c r="L28" s="103"/>
    </row>
    <row r="29" spans="1:23" ht="33.75" customHeight="1"/>
    <row r="30" spans="1:23" ht="33.75" customHeight="1"/>
  </sheetData>
  <sheetProtection algorithmName="SHA-512" hashValue="wvrQex79/N0NIjruFdy2+LyOzq+9lDuYjtB3nx7IoPDPEHOllG/acj68A10VF0mtF9c8vtjK9iIuVFYDDt96dA==" saltValue="6iym5XZamVma3kn7O95pxw==" spinCount="100000" sheet="1" selectLockedCells="1"/>
  <mergeCells count="41">
    <mergeCell ref="Q19:W19"/>
    <mergeCell ref="R1:T1"/>
    <mergeCell ref="E4:I4"/>
    <mergeCell ref="C1:O1"/>
    <mergeCell ref="C2:O2"/>
    <mergeCell ref="J4:L4"/>
    <mergeCell ref="C4:D4"/>
    <mergeCell ref="R2:T2"/>
    <mergeCell ref="M4:M6"/>
    <mergeCell ref="P6:S6"/>
    <mergeCell ref="O5:O6"/>
    <mergeCell ref="G5:G6"/>
    <mergeCell ref="F5:F6"/>
    <mergeCell ref="J5:J6"/>
    <mergeCell ref="H5:H6"/>
    <mergeCell ref="L5:L6"/>
    <mergeCell ref="E5:E6"/>
    <mergeCell ref="C3:W3"/>
    <mergeCell ref="C5:D6"/>
    <mergeCell ref="P5:S5"/>
    <mergeCell ref="I5:I6"/>
    <mergeCell ref="N4:O4"/>
    <mergeCell ref="P4:W4"/>
    <mergeCell ref="W5:W8"/>
    <mergeCell ref="K5:K6"/>
    <mergeCell ref="V22:W23"/>
    <mergeCell ref="P9:S9"/>
    <mergeCell ref="N5:N6"/>
    <mergeCell ref="Q22:S23"/>
    <mergeCell ref="V15:W15"/>
    <mergeCell ref="V18:W18"/>
    <mergeCell ref="V13:W13"/>
    <mergeCell ref="V17:W17"/>
    <mergeCell ref="V16:W16"/>
    <mergeCell ref="V14:W14"/>
    <mergeCell ref="Q20:S21"/>
    <mergeCell ref="V20:W21"/>
    <mergeCell ref="P7:S7"/>
    <mergeCell ref="Q13:S18"/>
    <mergeCell ref="Q11:W12"/>
    <mergeCell ref="P8:S8"/>
  </mergeCells>
  <conditionalFormatting sqref="W5 O7:O26 M7:M26 I7:I26 W9">
    <cfRule type="containsText" dxfId="46" priority="7" stopIfTrue="1" operator="containsText" text="Yes">
      <formula>NOT(ISERROR(SEARCH("Yes",I5)))</formula>
    </cfRule>
    <cfRule type="containsText" dxfId="45"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114300</xdr:colOff>
                    <xdr:row>6</xdr:row>
                    <xdr:rowOff>66675</xdr:rowOff>
                  </from>
                  <to>
                    <xdr:col>3</xdr:col>
                    <xdr:colOff>2133600</xdr:colOff>
                    <xdr:row>6</xdr:row>
                    <xdr:rowOff>247650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114300</xdr:colOff>
                    <xdr:row>7</xdr:row>
                    <xdr:rowOff>66675</xdr:rowOff>
                  </from>
                  <to>
                    <xdr:col>3</xdr:col>
                    <xdr:colOff>2133600</xdr:colOff>
                    <xdr:row>7</xdr:row>
                    <xdr:rowOff>247650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114300</xdr:colOff>
                    <xdr:row>8</xdr:row>
                    <xdr:rowOff>66675</xdr:rowOff>
                  </from>
                  <to>
                    <xdr:col>3</xdr:col>
                    <xdr:colOff>2133600</xdr:colOff>
                    <xdr:row>8</xdr:row>
                    <xdr:rowOff>247650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114300</xdr:colOff>
                    <xdr:row>9</xdr:row>
                    <xdr:rowOff>66675</xdr:rowOff>
                  </from>
                  <to>
                    <xdr:col>3</xdr:col>
                    <xdr:colOff>2133600</xdr:colOff>
                    <xdr:row>9</xdr:row>
                    <xdr:rowOff>247650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114300</xdr:colOff>
                    <xdr:row>10</xdr:row>
                    <xdr:rowOff>66675</xdr:rowOff>
                  </from>
                  <to>
                    <xdr:col>3</xdr:col>
                    <xdr:colOff>2133600</xdr:colOff>
                    <xdr:row>10</xdr:row>
                    <xdr:rowOff>247650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114300</xdr:colOff>
                    <xdr:row>11</xdr:row>
                    <xdr:rowOff>66675</xdr:rowOff>
                  </from>
                  <to>
                    <xdr:col>3</xdr:col>
                    <xdr:colOff>2133600</xdr:colOff>
                    <xdr:row>11</xdr:row>
                    <xdr:rowOff>247650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114300</xdr:colOff>
                    <xdr:row>12</xdr:row>
                    <xdr:rowOff>66675</xdr:rowOff>
                  </from>
                  <to>
                    <xdr:col>3</xdr:col>
                    <xdr:colOff>2133600</xdr:colOff>
                    <xdr:row>12</xdr:row>
                    <xdr:rowOff>247650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114300</xdr:colOff>
                    <xdr:row>13</xdr:row>
                    <xdr:rowOff>66675</xdr:rowOff>
                  </from>
                  <to>
                    <xdr:col>3</xdr:col>
                    <xdr:colOff>2133600</xdr:colOff>
                    <xdr:row>13</xdr:row>
                    <xdr:rowOff>247650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114300</xdr:colOff>
                    <xdr:row>14</xdr:row>
                    <xdr:rowOff>66675</xdr:rowOff>
                  </from>
                  <to>
                    <xdr:col>3</xdr:col>
                    <xdr:colOff>2133600</xdr:colOff>
                    <xdr:row>14</xdr:row>
                    <xdr:rowOff>247650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114300</xdr:colOff>
                    <xdr:row>15</xdr:row>
                    <xdr:rowOff>57150</xdr:rowOff>
                  </from>
                  <to>
                    <xdr:col>3</xdr:col>
                    <xdr:colOff>2133600</xdr:colOff>
                    <xdr:row>15</xdr:row>
                    <xdr:rowOff>238125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114300</xdr:colOff>
                    <xdr:row>16</xdr:row>
                    <xdr:rowOff>66675</xdr:rowOff>
                  </from>
                  <to>
                    <xdr:col>3</xdr:col>
                    <xdr:colOff>2133600</xdr:colOff>
                    <xdr:row>16</xdr:row>
                    <xdr:rowOff>247650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114300</xdr:colOff>
                    <xdr:row>17</xdr:row>
                    <xdr:rowOff>66675</xdr:rowOff>
                  </from>
                  <to>
                    <xdr:col>3</xdr:col>
                    <xdr:colOff>2133600</xdr:colOff>
                    <xdr:row>17</xdr:row>
                    <xdr:rowOff>247650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114300</xdr:colOff>
                    <xdr:row>18</xdr:row>
                    <xdr:rowOff>66675</xdr:rowOff>
                  </from>
                  <to>
                    <xdr:col>3</xdr:col>
                    <xdr:colOff>2133600</xdr:colOff>
                    <xdr:row>18</xdr:row>
                    <xdr:rowOff>247650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114300</xdr:colOff>
                    <xdr:row>19</xdr:row>
                    <xdr:rowOff>66675</xdr:rowOff>
                  </from>
                  <to>
                    <xdr:col>3</xdr:col>
                    <xdr:colOff>2133600</xdr:colOff>
                    <xdr:row>19</xdr:row>
                    <xdr:rowOff>247650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114300</xdr:colOff>
                    <xdr:row>20</xdr:row>
                    <xdr:rowOff>66675</xdr:rowOff>
                  </from>
                  <to>
                    <xdr:col>3</xdr:col>
                    <xdr:colOff>2133600</xdr:colOff>
                    <xdr:row>20</xdr:row>
                    <xdr:rowOff>247650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114300</xdr:colOff>
                    <xdr:row>21</xdr:row>
                    <xdr:rowOff>66675</xdr:rowOff>
                  </from>
                  <to>
                    <xdr:col>3</xdr:col>
                    <xdr:colOff>2133600</xdr:colOff>
                    <xdr:row>21</xdr:row>
                    <xdr:rowOff>247650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114300</xdr:colOff>
                    <xdr:row>22</xdr:row>
                    <xdr:rowOff>66675</xdr:rowOff>
                  </from>
                  <to>
                    <xdr:col>3</xdr:col>
                    <xdr:colOff>2133600</xdr:colOff>
                    <xdr:row>22</xdr:row>
                    <xdr:rowOff>247650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114300</xdr:colOff>
                    <xdr:row>23</xdr:row>
                    <xdr:rowOff>66675</xdr:rowOff>
                  </from>
                  <to>
                    <xdr:col>3</xdr:col>
                    <xdr:colOff>2133600</xdr:colOff>
                    <xdr:row>23</xdr:row>
                    <xdr:rowOff>247650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114300</xdr:colOff>
                    <xdr:row>24</xdr:row>
                    <xdr:rowOff>66675</xdr:rowOff>
                  </from>
                  <to>
                    <xdr:col>3</xdr:col>
                    <xdr:colOff>2133600</xdr:colOff>
                    <xdr:row>24</xdr:row>
                    <xdr:rowOff>247650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114300</xdr:colOff>
                    <xdr:row>25</xdr:row>
                    <xdr:rowOff>66675</xdr:rowOff>
                  </from>
                  <to>
                    <xdr:col>3</xdr:col>
                    <xdr:colOff>2133600</xdr:colOff>
                    <xdr:row>25</xdr:row>
                    <xdr:rowOff>247650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142875</xdr:colOff>
                    <xdr:row>4</xdr:row>
                    <xdr:rowOff>95250</xdr:rowOff>
                  </from>
                  <to>
                    <xdr:col>21</xdr:col>
                    <xdr:colOff>352425</xdr:colOff>
                    <xdr:row>4</xdr:row>
                    <xdr:rowOff>247650</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133350</xdr:colOff>
                    <xdr:row>5</xdr:row>
                    <xdr:rowOff>104775</xdr:rowOff>
                  </from>
                  <to>
                    <xdr:col>21</xdr:col>
                    <xdr:colOff>352425</xdr:colOff>
                    <xdr:row>5</xdr:row>
                    <xdr:rowOff>247650</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133350</xdr:colOff>
                    <xdr:row>6</xdr:row>
                    <xdr:rowOff>85725</xdr:rowOff>
                  </from>
                  <to>
                    <xdr:col>21</xdr:col>
                    <xdr:colOff>352425</xdr:colOff>
                    <xdr:row>6</xdr:row>
                    <xdr:rowOff>228600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123825</xdr:colOff>
                    <xdr:row>7</xdr:row>
                    <xdr:rowOff>85725</xdr:rowOff>
                  </from>
                  <to>
                    <xdr:col>21</xdr:col>
                    <xdr:colOff>333375</xdr:colOff>
                    <xdr:row>7</xdr:row>
                    <xdr:rowOff>228600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123825</xdr:colOff>
                    <xdr:row>8</xdr:row>
                    <xdr:rowOff>57150</xdr:rowOff>
                  </from>
                  <to>
                    <xdr:col>21</xdr:col>
                    <xdr:colOff>333375</xdr:colOff>
                    <xdr:row>8</xdr:row>
                    <xdr:rowOff>209550</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104775</xdr:colOff>
                    <xdr:row>12</xdr:row>
                    <xdr:rowOff>76200</xdr:rowOff>
                  </from>
                  <to>
                    <xdr:col>22</xdr:col>
                    <xdr:colOff>257175</xdr:colOff>
                    <xdr:row>12</xdr:row>
                    <xdr:rowOff>257175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104775</xdr:colOff>
                    <xdr:row>13</xdr:row>
                    <xdr:rowOff>66675</xdr:rowOff>
                  </from>
                  <to>
                    <xdr:col>22</xdr:col>
                    <xdr:colOff>257175</xdr:colOff>
                    <xdr:row>13</xdr:row>
                    <xdr:rowOff>247650</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95250</xdr:colOff>
                    <xdr:row>14</xdr:row>
                    <xdr:rowOff>47625</xdr:rowOff>
                  </from>
                  <to>
                    <xdr:col>22</xdr:col>
                    <xdr:colOff>238125</xdr:colOff>
                    <xdr:row>14</xdr:row>
                    <xdr:rowOff>238125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95250</xdr:colOff>
                    <xdr:row>15</xdr:row>
                    <xdr:rowOff>57150</xdr:rowOff>
                  </from>
                  <to>
                    <xdr:col>22</xdr:col>
                    <xdr:colOff>238125</xdr:colOff>
                    <xdr:row>15</xdr:row>
                    <xdr:rowOff>247650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95250</xdr:colOff>
                    <xdr:row>16</xdr:row>
                    <xdr:rowOff>47625</xdr:rowOff>
                  </from>
                  <to>
                    <xdr:col>22</xdr:col>
                    <xdr:colOff>238125</xdr:colOff>
                    <xdr:row>16</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Split"/>
      <selection pane="bottomLeft" activeCell="D7" sqref="D7"/>
      <selection activeCell="C1" sqref="C1"/>
    </sheetView>
  </sheetViews>
  <sheetFormatPr defaultColWidth="9.140625" defaultRowHeight="1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c r="A1" s="354" t="s">
        <v>125</v>
      </c>
      <c r="C1" s="532" t="s">
        <v>154</v>
      </c>
      <c r="D1" s="533"/>
      <c r="E1" s="533"/>
      <c r="F1" s="533"/>
      <c r="G1" s="533"/>
      <c r="H1" s="533"/>
      <c r="I1" s="533"/>
      <c r="J1" s="533"/>
      <c r="K1" s="533"/>
      <c r="L1" s="533"/>
      <c r="M1" s="533"/>
      <c r="N1" s="533"/>
      <c r="O1" s="534"/>
      <c r="Q1" s="3"/>
      <c r="R1" s="528" t="s">
        <v>127</v>
      </c>
      <c r="S1" s="528"/>
      <c r="T1" s="528"/>
    </row>
    <row r="2" spans="1:23" ht="90.75" customHeight="1" thickBot="1">
      <c r="C2" s="535" t="s">
        <v>128</v>
      </c>
      <c r="D2" s="536"/>
      <c r="E2" s="536"/>
      <c r="F2" s="536"/>
      <c r="G2" s="536"/>
      <c r="H2" s="536"/>
      <c r="I2" s="536"/>
      <c r="J2" s="536"/>
      <c r="K2" s="536"/>
      <c r="L2" s="536"/>
      <c r="M2" s="536"/>
      <c r="N2" s="536"/>
      <c r="O2" s="536"/>
      <c r="P2" s="76"/>
      <c r="Q2" s="95"/>
      <c r="R2" s="549" t="s">
        <v>129</v>
      </c>
      <c r="S2" s="549"/>
      <c r="T2" s="549"/>
    </row>
    <row r="3" spans="1:23" ht="21.75" customHeight="1" thickBot="1">
      <c r="A3" s="96" t="s">
        <v>89</v>
      </c>
      <c r="B3" s="354" t="s">
        <v>89</v>
      </c>
      <c r="C3" s="508" t="s">
        <v>155</v>
      </c>
      <c r="D3" s="509"/>
      <c r="E3" s="509"/>
      <c r="F3" s="509"/>
      <c r="G3" s="509"/>
      <c r="H3" s="509"/>
      <c r="I3" s="509"/>
      <c r="J3" s="509"/>
      <c r="K3" s="509"/>
      <c r="L3" s="509"/>
      <c r="M3" s="509"/>
      <c r="N3" s="509"/>
      <c r="O3" s="509"/>
      <c r="P3" s="509"/>
      <c r="Q3" s="509"/>
      <c r="R3" s="509"/>
      <c r="S3" s="509"/>
      <c r="T3" s="509"/>
      <c r="U3" s="509"/>
      <c r="V3" s="509"/>
      <c r="W3" s="510"/>
    </row>
    <row r="4" spans="1:23" ht="62.25" customHeight="1">
      <c r="C4" s="540" t="s">
        <v>156</v>
      </c>
      <c r="D4" s="541"/>
      <c r="E4" s="529" t="s">
        <v>132</v>
      </c>
      <c r="F4" s="530"/>
      <c r="G4" s="530"/>
      <c r="H4" s="530"/>
      <c r="I4" s="531"/>
      <c r="J4" s="537" t="s">
        <v>133</v>
      </c>
      <c r="K4" s="538"/>
      <c r="L4" s="539"/>
      <c r="M4" s="542" t="s">
        <v>134</v>
      </c>
      <c r="N4" s="515" t="s">
        <v>135</v>
      </c>
      <c r="O4" s="516"/>
      <c r="P4" s="517" t="s">
        <v>157</v>
      </c>
      <c r="Q4" s="518"/>
      <c r="R4" s="518"/>
      <c r="S4" s="518"/>
      <c r="T4" s="518"/>
      <c r="U4" s="518"/>
      <c r="V4" s="518"/>
      <c r="W4" s="519"/>
    </row>
    <row r="5" spans="1:23" ht="34.5" customHeight="1">
      <c r="C5" s="511" t="s">
        <v>137</v>
      </c>
      <c r="D5" s="512"/>
      <c r="E5" s="456" t="s">
        <v>138</v>
      </c>
      <c r="F5" s="546" t="s">
        <v>139</v>
      </c>
      <c r="G5" s="546" t="s">
        <v>140</v>
      </c>
      <c r="H5" s="546" t="s">
        <v>141</v>
      </c>
      <c r="I5" s="513" t="s">
        <v>142</v>
      </c>
      <c r="J5" s="450" t="s">
        <v>143</v>
      </c>
      <c r="K5" s="523" t="s">
        <v>144</v>
      </c>
      <c r="L5" s="523" t="s">
        <v>145</v>
      </c>
      <c r="M5" s="542"/>
      <c r="N5" s="476" t="s">
        <v>146</v>
      </c>
      <c r="O5" s="544" t="s">
        <v>147</v>
      </c>
      <c r="P5" s="498" t="s">
        <v>148</v>
      </c>
      <c r="Q5" s="499"/>
      <c r="R5" s="499"/>
      <c r="S5" s="499"/>
      <c r="T5" s="3"/>
      <c r="U5" s="3" t="b">
        <v>0</v>
      </c>
      <c r="V5" s="34"/>
      <c r="W5" s="520" t="str">
        <f>IF(AND(U5=FALSE,U6=FALSE,U7=FALSE,U8=FALSE),"",IF(AND(U5=TRUE,U6=TRUE),"Yes",IF(AND(U5=TRUE,U7=TRUE),"Yes",IF(AND(U6=TRUE,U7=TRUE),"Yes",IF(AND(U5=TRUE,U8=TRUE),"Yes",IF(AND(U7=TRUE,U8=TRUE),"Yes","No"))))))</f>
        <v/>
      </c>
    </row>
    <row r="6" spans="1:23" ht="34.5" customHeight="1" thickBot="1">
      <c r="C6" s="511"/>
      <c r="D6" s="512"/>
      <c r="E6" s="507"/>
      <c r="F6" s="547"/>
      <c r="G6" s="547"/>
      <c r="H6" s="547"/>
      <c r="I6" s="514"/>
      <c r="J6" s="548"/>
      <c r="K6" s="524"/>
      <c r="L6" s="524"/>
      <c r="M6" s="543"/>
      <c r="N6" s="477"/>
      <c r="O6" s="545"/>
      <c r="P6" s="498" t="s">
        <v>149</v>
      </c>
      <c r="Q6" s="499"/>
      <c r="R6" s="499"/>
      <c r="S6" s="499"/>
      <c r="T6" s="3"/>
      <c r="U6" s="3" t="b">
        <v>0</v>
      </c>
      <c r="V6" s="34"/>
      <c r="W6" s="521"/>
    </row>
    <row r="7" spans="1:23" ht="34.5" customHeight="1">
      <c r="A7" s="3">
        <v>2</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150</v>
      </c>
      <c r="Q7" s="499"/>
      <c r="R7" s="499"/>
      <c r="S7" s="499"/>
      <c r="T7" s="3"/>
      <c r="U7" s="3" t="b">
        <v>0</v>
      </c>
      <c r="V7" s="34"/>
      <c r="W7" s="52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151</v>
      </c>
      <c r="Q8" s="499"/>
      <c r="R8" s="499"/>
      <c r="S8" s="499"/>
      <c r="T8" s="3"/>
      <c r="U8" s="3" t="b">
        <v>0</v>
      </c>
      <c r="V8" s="34"/>
      <c r="W8" s="52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4" t="s">
        <v>152</v>
      </c>
      <c r="Q9" s="475"/>
      <c r="R9" s="475"/>
      <c r="S9" s="475"/>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30" t="s">
        <v>91</v>
      </c>
      <c r="R11" s="431"/>
      <c r="S11" s="431"/>
      <c r="T11" s="431"/>
      <c r="U11" s="431"/>
      <c r="V11" s="431"/>
      <c r="W11" s="43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4"/>
      <c r="R12" s="505"/>
      <c r="S12" s="505"/>
      <c r="T12" s="505"/>
      <c r="U12" s="505"/>
      <c r="V12" s="505"/>
      <c r="W12" s="506"/>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0" t="s">
        <v>153</v>
      </c>
      <c r="R13" s="501"/>
      <c r="S13" s="501"/>
      <c r="T13" s="34">
        <v>1</v>
      </c>
      <c r="U13" s="34">
        <f>INDEX(Cups,T13)</f>
        <v>0</v>
      </c>
      <c r="V13" s="486"/>
      <c r="W13" s="487"/>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0"/>
      <c r="R14" s="501"/>
      <c r="S14" s="501"/>
      <c r="T14" s="34">
        <v>1</v>
      </c>
      <c r="U14" s="34">
        <f>INDEX(Cups,T14)</f>
        <v>0</v>
      </c>
      <c r="V14" s="482"/>
      <c r="W14" s="483"/>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0"/>
      <c r="R15" s="501"/>
      <c r="S15" s="501"/>
      <c r="T15" s="34">
        <v>1</v>
      </c>
      <c r="U15" s="34">
        <f>INDEX(Cups,T15)</f>
        <v>0</v>
      </c>
      <c r="V15" s="482"/>
      <c r="W15" s="483"/>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0"/>
      <c r="R16" s="501"/>
      <c r="S16" s="501"/>
      <c r="T16" s="34">
        <v>1</v>
      </c>
      <c r="U16" s="34">
        <f>INDEX(Cups,T16)</f>
        <v>0</v>
      </c>
      <c r="V16" s="482"/>
      <c r="W16" s="483"/>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0"/>
      <c r="R17" s="501"/>
      <c r="S17" s="501"/>
      <c r="T17" s="34">
        <v>1</v>
      </c>
      <c r="U17" s="34">
        <f>INDEX(Cups,T17)</f>
        <v>0</v>
      </c>
      <c r="V17" s="488"/>
      <c r="W17" s="489"/>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2"/>
      <c r="R18" s="503"/>
      <c r="S18" s="503"/>
      <c r="T18" s="35"/>
      <c r="U18" s="35"/>
      <c r="V18" s="484">
        <f>SUM(U13:U17)</f>
        <v>0</v>
      </c>
      <c r="W18" s="485"/>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5" t="s">
        <v>122</v>
      </c>
      <c r="R19" s="526"/>
      <c r="S19" s="526"/>
      <c r="T19" s="526"/>
      <c r="U19" s="526"/>
      <c r="V19" s="526"/>
      <c r="W19" s="52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5" t="s">
        <v>123</v>
      </c>
      <c r="R20" s="490"/>
      <c r="S20" s="491"/>
      <c r="V20" s="494"/>
      <c r="W20" s="495"/>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6"/>
      <c r="R21" s="492"/>
      <c r="S21" s="493"/>
      <c r="V21" s="496"/>
      <c r="W21" s="497"/>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12" t="s">
        <v>124</v>
      </c>
      <c r="R22" s="478"/>
      <c r="S22" s="479"/>
      <c r="T22" s="36"/>
      <c r="U22" s="36"/>
      <c r="V22" s="470">
        <f>FLOOR(V20,0.125)</f>
        <v>0</v>
      </c>
      <c r="W22" s="471"/>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13"/>
      <c r="R23" s="480"/>
      <c r="S23" s="481"/>
      <c r="T23" s="37"/>
      <c r="U23" s="37"/>
      <c r="V23" s="472"/>
      <c r="W23" s="473"/>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78"/>
      <c r="F27" s="379" t="str">
        <f>IF(B27=0,"",IF((VLOOKUP(A27,'All Meals'!$A$12:$S$62,12))="",0,(VLOOKUP(A27,'All Meals'!$A$12:$S$62,12))))</f>
        <v/>
      </c>
      <c r="G27" s="378"/>
      <c r="J27" s="103"/>
      <c r="K27" s="103"/>
      <c r="L27" s="103"/>
    </row>
    <row r="28" spans="1:23" ht="33.75" customHeight="1">
      <c r="F28" s="9" t="str">
        <f>IF(B28=0,"",IF((VLOOKUP(A28,'All Meals'!$A$12:$S$62,12))="",0,(VLOOKUP(A28,'All Meals'!$A$12:$S$62,12))))</f>
        <v/>
      </c>
      <c r="L28" s="103"/>
    </row>
    <row r="29" spans="1:23" ht="33.75" customHeight="1"/>
    <row r="30" spans="1:23" ht="33.75" customHeight="1"/>
  </sheetData>
  <sheetProtection algorithmName="SHA-512" hashValue="aUbOMpLy+ucliTqZgCpdNOTUM4Bz2+k4tw+ED+xD06wThRFqXQeuavdjd9N1RoFMXOwYyUXuzs17Dz/Yz5DGrg==" saltValue="MZXi4CZlQM0y8TBxRpXyIg==" spinCount="100000" sheet="1" selectLockedCells="1"/>
  <mergeCells count="41">
    <mergeCell ref="Q20:S21"/>
    <mergeCell ref="Q19:W19"/>
    <mergeCell ref="V20:W21"/>
    <mergeCell ref="V13:W13"/>
    <mergeCell ref="V22:W23"/>
    <mergeCell ref="V15:W15"/>
    <mergeCell ref="V16:W16"/>
    <mergeCell ref="V17:W17"/>
    <mergeCell ref="Q22:S23"/>
    <mergeCell ref="Q13:S18"/>
    <mergeCell ref="V14:W14"/>
    <mergeCell ref="V18:W18"/>
    <mergeCell ref="E5:E6"/>
    <mergeCell ref="P4:W4"/>
    <mergeCell ref="J4:L4"/>
    <mergeCell ref="Q11:W12"/>
    <mergeCell ref="P7:S7"/>
    <mergeCell ref="W5:W8"/>
    <mergeCell ref="P9:S9"/>
    <mergeCell ref="P8:S8"/>
    <mergeCell ref="K5:K6"/>
    <mergeCell ref="P5:S5"/>
    <mergeCell ref="L5:L6"/>
    <mergeCell ref="O5:O6"/>
    <mergeCell ref="N5:N6"/>
    <mergeCell ref="C1:O1"/>
    <mergeCell ref="H5:H6"/>
    <mergeCell ref="P6:S6"/>
    <mergeCell ref="J5:J6"/>
    <mergeCell ref="M4:M6"/>
    <mergeCell ref="C3:W3"/>
    <mergeCell ref="I5:I6"/>
    <mergeCell ref="R1:T1"/>
    <mergeCell ref="R2:T2"/>
    <mergeCell ref="G5:G6"/>
    <mergeCell ref="F5:F6"/>
    <mergeCell ref="C2:O2"/>
    <mergeCell ref="E4:I4"/>
    <mergeCell ref="N4:O4"/>
    <mergeCell ref="C5:D6"/>
    <mergeCell ref="C4:D4"/>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114300</xdr:colOff>
                    <xdr:row>6</xdr:row>
                    <xdr:rowOff>66675</xdr:rowOff>
                  </from>
                  <to>
                    <xdr:col>3</xdr:col>
                    <xdr:colOff>2133600</xdr:colOff>
                    <xdr:row>6</xdr:row>
                    <xdr:rowOff>247650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114300</xdr:colOff>
                    <xdr:row>7</xdr:row>
                    <xdr:rowOff>66675</xdr:rowOff>
                  </from>
                  <to>
                    <xdr:col>3</xdr:col>
                    <xdr:colOff>2133600</xdr:colOff>
                    <xdr:row>7</xdr:row>
                    <xdr:rowOff>247650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114300</xdr:colOff>
                    <xdr:row>8</xdr:row>
                    <xdr:rowOff>66675</xdr:rowOff>
                  </from>
                  <to>
                    <xdr:col>3</xdr:col>
                    <xdr:colOff>2133600</xdr:colOff>
                    <xdr:row>8</xdr:row>
                    <xdr:rowOff>247650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114300</xdr:colOff>
                    <xdr:row>9</xdr:row>
                    <xdr:rowOff>66675</xdr:rowOff>
                  </from>
                  <to>
                    <xdr:col>3</xdr:col>
                    <xdr:colOff>2133600</xdr:colOff>
                    <xdr:row>9</xdr:row>
                    <xdr:rowOff>247650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114300</xdr:colOff>
                    <xdr:row>10</xdr:row>
                    <xdr:rowOff>66675</xdr:rowOff>
                  </from>
                  <to>
                    <xdr:col>3</xdr:col>
                    <xdr:colOff>2133600</xdr:colOff>
                    <xdr:row>10</xdr:row>
                    <xdr:rowOff>247650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114300</xdr:colOff>
                    <xdr:row>11</xdr:row>
                    <xdr:rowOff>66675</xdr:rowOff>
                  </from>
                  <to>
                    <xdr:col>3</xdr:col>
                    <xdr:colOff>2133600</xdr:colOff>
                    <xdr:row>11</xdr:row>
                    <xdr:rowOff>247650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114300</xdr:colOff>
                    <xdr:row>12</xdr:row>
                    <xdr:rowOff>66675</xdr:rowOff>
                  </from>
                  <to>
                    <xdr:col>3</xdr:col>
                    <xdr:colOff>2133600</xdr:colOff>
                    <xdr:row>12</xdr:row>
                    <xdr:rowOff>247650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114300</xdr:colOff>
                    <xdr:row>13</xdr:row>
                    <xdr:rowOff>66675</xdr:rowOff>
                  </from>
                  <to>
                    <xdr:col>3</xdr:col>
                    <xdr:colOff>2133600</xdr:colOff>
                    <xdr:row>13</xdr:row>
                    <xdr:rowOff>247650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114300</xdr:colOff>
                    <xdr:row>14</xdr:row>
                    <xdr:rowOff>66675</xdr:rowOff>
                  </from>
                  <to>
                    <xdr:col>3</xdr:col>
                    <xdr:colOff>2133600</xdr:colOff>
                    <xdr:row>14</xdr:row>
                    <xdr:rowOff>247650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114300</xdr:colOff>
                    <xdr:row>15</xdr:row>
                    <xdr:rowOff>57150</xdr:rowOff>
                  </from>
                  <to>
                    <xdr:col>3</xdr:col>
                    <xdr:colOff>2133600</xdr:colOff>
                    <xdr:row>15</xdr:row>
                    <xdr:rowOff>238125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114300</xdr:colOff>
                    <xdr:row>16</xdr:row>
                    <xdr:rowOff>66675</xdr:rowOff>
                  </from>
                  <to>
                    <xdr:col>3</xdr:col>
                    <xdr:colOff>2133600</xdr:colOff>
                    <xdr:row>16</xdr:row>
                    <xdr:rowOff>247650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114300</xdr:colOff>
                    <xdr:row>17</xdr:row>
                    <xdr:rowOff>66675</xdr:rowOff>
                  </from>
                  <to>
                    <xdr:col>3</xdr:col>
                    <xdr:colOff>2133600</xdr:colOff>
                    <xdr:row>17</xdr:row>
                    <xdr:rowOff>247650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114300</xdr:colOff>
                    <xdr:row>18</xdr:row>
                    <xdr:rowOff>66675</xdr:rowOff>
                  </from>
                  <to>
                    <xdr:col>3</xdr:col>
                    <xdr:colOff>2133600</xdr:colOff>
                    <xdr:row>18</xdr:row>
                    <xdr:rowOff>247650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114300</xdr:colOff>
                    <xdr:row>19</xdr:row>
                    <xdr:rowOff>66675</xdr:rowOff>
                  </from>
                  <to>
                    <xdr:col>3</xdr:col>
                    <xdr:colOff>2133600</xdr:colOff>
                    <xdr:row>19</xdr:row>
                    <xdr:rowOff>247650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114300</xdr:colOff>
                    <xdr:row>20</xdr:row>
                    <xdr:rowOff>66675</xdr:rowOff>
                  </from>
                  <to>
                    <xdr:col>3</xdr:col>
                    <xdr:colOff>2133600</xdr:colOff>
                    <xdr:row>20</xdr:row>
                    <xdr:rowOff>247650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114300</xdr:colOff>
                    <xdr:row>21</xdr:row>
                    <xdr:rowOff>66675</xdr:rowOff>
                  </from>
                  <to>
                    <xdr:col>3</xdr:col>
                    <xdr:colOff>2133600</xdr:colOff>
                    <xdr:row>21</xdr:row>
                    <xdr:rowOff>247650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114300</xdr:colOff>
                    <xdr:row>22</xdr:row>
                    <xdr:rowOff>66675</xdr:rowOff>
                  </from>
                  <to>
                    <xdr:col>3</xdr:col>
                    <xdr:colOff>2133600</xdr:colOff>
                    <xdr:row>22</xdr:row>
                    <xdr:rowOff>247650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114300</xdr:colOff>
                    <xdr:row>23</xdr:row>
                    <xdr:rowOff>66675</xdr:rowOff>
                  </from>
                  <to>
                    <xdr:col>3</xdr:col>
                    <xdr:colOff>2133600</xdr:colOff>
                    <xdr:row>23</xdr:row>
                    <xdr:rowOff>247650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114300</xdr:colOff>
                    <xdr:row>24</xdr:row>
                    <xdr:rowOff>66675</xdr:rowOff>
                  </from>
                  <to>
                    <xdr:col>3</xdr:col>
                    <xdr:colOff>2133600</xdr:colOff>
                    <xdr:row>24</xdr:row>
                    <xdr:rowOff>247650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114300</xdr:colOff>
                    <xdr:row>25</xdr:row>
                    <xdr:rowOff>66675</xdr:rowOff>
                  </from>
                  <to>
                    <xdr:col>3</xdr:col>
                    <xdr:colOff>2133600</xdr:colOff>
                    <xdr:row>25</xdr:row>
                    <xdr:rowOff>247650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142875</xdr:colOff>
                    <xdr:row>4</xdr:row>
                    <xdr:rowOff>95250</xdr:rowOff>
                  </from>
                  <to>
                    <xdr:col>22</xdr:col>
                    <xdr:colOff>66675</xdr:colOff>
                    <xdr:row>4</xdr:row>
                    <xdr:rowOff>247650</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133350</xdr:colOff>
                    <xdr:row>5</xdr:row>
                    <xdr:rowOff>104775</xdr:rowOff>
                  </from>
                  <to>
                    <xdr:col>22</xdr:col>
                    <xdr:colOff>66675</xdr:colOff>
                    <xdr:row>5</xdr:row>
                    <xdr:rowOff>247650</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133350</xdr:colOff>
                    <xdr:row>6</xdr:row>
                    <xdr:rowOff>85725</xdr:rowOff>
                  </from>
                  <to>
                    <xdr:col>22</xdr:col>
                    <xdr:colOff>66675</xdr:colOff>
                    <xdr:row>6</xdr:row>
                    <xdr:rowOff>228600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123825</xdr:colOff>
                    <xdr:row>7</xdr:row>
                    <xdr:rowOff>85725</xdr:rowOff>
                  </from>
                  <to>
                    <xdr:col>22</xdr:col>
                    <xdr:colOff>47625</xdr:colOff>
                    <xdr:row>7</xdr:row>
                    <xdr:rowOff>228600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123825</xdr:colOff>
                    <xdr:row>8</xdr:row>
                    <xdr:rowOff>57150</xdr:rowOff>
                  </from>
                  <to>
                    <xdr:col>22</xdr:col>
                    <xdr:colOff>47625</xdr:colOff>
                    <xdr:row>8</xdr:row>
                    <xdr:rowOff>209550</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104775</xdr:colOff>
                    <xdr:row>12</xdr:row>
                    <xdr:rowOff>76200</xdr:rowOff>
                  </from>
                  <to>
                    <xdr:col>22</xdr:col>
                    <xdr:colOff>257175</xdr:colOff>
                    <xdr:row>12</xdr:row>
                    <xdr:rowOff>257175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104775</xdr:colOff>
                    <xdr:row>13</xdr:row>
                    <xdr:rowOff>66675</xdr:rowOff>
                  </from>
                  <to>
                    <xdr:col>22</xdr:col>
                    <xdr:colOff>257175</xdr:colOff>
                    <xdr:row>13</xdr:row>
                    <xdr:rowOff>247650</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95250</xdr:colOff>
                    <xdr:row>14</xdr:row>
                    <xdr:rowOff>47625</xdr:rowOff>
                  </from>
                  <to>
                    <xdr:col>22</xdr:col>
                    <xdr:colOff>238125</xdr:colOff>
                    <xdr:row>14</xdr:row>
                    <xdr:rowOff>238125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95250</xdr:colOff>
                    <xdr:row>15</xdr:row>
                    <xdr:rowOff>57150</xdr:rowOff>
                  </from>
                  <to>
                    <xdr:col>22</xdr:col>
                    <xdr:colOff>238125</xdr:colOff>
                    <xdr:row>15</xdr:row>
                    <xdr:rowOff>247650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95250</xdr:colOff>
                    <xdr:row>16</xdr:row>
                    <xdr:rowOff>28575</xdr:rowOff>
                  </from>
                  <to>
                    <xdr:col>22</xdr:col>
                    <xdr:colOff>238125</xdr:colOff>
                    <xdr:row>16</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pane="bottomLeft" activeCell="Q2" sqref="Q2"/>
      <selection activeCell="B4" sqref="B3:S4"/>
    </sheetView>
  </sheetViews>
  <sheetFormatPr defaultColWidth="9.140625" defaultRowHeight="1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c r="A1" s="354" t="s">
        <v>125</v>
      </c>
      <c r="C1" s="532" t="s">
        <v>158</v>
      </c>
      <c r="D1" s="533"/>
      <c r="E1" s="533"/>
      <c r="F1" s="533"/>
      <c r="G1" s="533"/>
      <c r="H1" s="533"/>
      <c r="I1" s="533"/>
      <c r="J1" s="533"/>
      <c r="K1" s="533"/>
      <c r="L1" s="533"/>
      <c r="M1" s="533"/>
      <c r="N1" s="533"/>
      <c r="O1" s="534"/>
      <c r="Q1" s="3"/>
      <c r="R1" s="528" t="s">
        <v>127</v>
      </c>
      <c r="S1" s="528"/>
      <c r="T1" s="528"/>
    </row>
    <row r="2" spans="1:23" ht="90.75" customHeight="1" thickBot="1">
      <c r="C2" s="535" t="s">
        <v>128</v>
      </c>
      <c r="D2" s="536"/>
      <c r="E2" s="536"/>
      <c r="F2" s="536"/>
      <c r="G2" s="536"/>
      <c r="H2" s="536"/>
      <c r="I2" s="536"/>
      <c r="J2" s="536"/>
      <c r="K2" s="536"/>
      <c r="L2" s="536"/>
      <c r="M2" s="536"/>
      <c r="N2" s="536"/>
      <c r="O2" s="536"/>
      <c r="P2" s="76"/>
      <c r="Q2" s="95"/>
      <c r="R2" s="433" t="s">
        <v>129</v>
      </c>
      <c r="S2" s="433"/>
      <c r="T2" s="433"/>
    </row>
    <row r="3" spans="1:23" ht="21.75" customHeight="1" thickBot="1">
      <c r="A3" s="96" t="s">
        <v>89</v>
      </c>
      <c r="B3" s="354" t="s">
        <v>89</v>
      </c>
      <c r="C3" s="508" t="s">
        <v>159</v>
      </c>
      <c r="D3" s="509"/>
      <c r="E3" s="509"/>
      <c r="F3" s="509"/>
      <c r="G3" s="509"/>
      <c r="H3" s="509"/>
      <c r="I3" s="509"/>
      <c r="J3" s="509"/>
      <c r="K3" s="509"/>
      <c r="L3" s="509"/>
      <c r="M3" s="509"/>
      <c r="N3" s="509"/>
      <c r="O3" s="509"/>
      <c r="P3" s="509"/>
      <c r="Q3" s="509"/>
      <c r="R3" s="509"/>
      <c r="S3" s="509"/>
      <c r="T3" s="509"/>
      <c r="U3" s="509"/>
      <c r="V3" s="509"/>
      <c r="W3" s="510"/>
    </row>
    <row r="4" spans="1:23" ht="62.25" customHeight="1">
      <c r="C4" s="540" t="s">
        <v>160</v>
      </c>
      <c r="D4" s="541"/>
      <c r="E4" s="529" t="s">
        <v>132</v>
      </c>
      <c r="F4" s="530"/>
      <c r="G4" s="530"/>
      <c r="H4" s="530"/>
      <c r="I4" s="531"/>
      <c r="J4" s="537" t="s">
        <v>133</v>
      </c>
      <c r="K4" s="538"/>
      <c r="L4" s="539"/>
      <c r="M4" s="542" t="s">
        <v>134</v>
      </c>
      <c r="N4" s="515" t="s">
        <v>135</v>
      </c>
      <c r="O4" s="516"/>
      <c r="P4" s="517" t="s">
        <v>161</v>
      </c>
      <c r="Q4" s="518"/>
      <c r="R4" s="518"/>
      <c r="S4" s="518"/>
      <c r="T4" s="518"/>
      <c r="U4" s="518"/>
      <c r="V4" s="518"/>
      <c r="W4" s="519"/>
    </row>
    <row r="5" spans="1:23" ht="34.5" customHeight="1">
      <c r="C5" s="511" t="s">
        <v>137</v>
      </c>
      <c r="D5" s="512"/>
      <c r="E5" s="456" t="s">
        <v>138</v>
      </c>
      <c r="F5" s="546" t="s">
        <v>139</v>
      </c>
      <c r="G5" s="546" t="s">
        <v>140</v>
      </c>
      <c r="H5" s="546" t="s">
        <v>141</v>
      </c>
      <c r="I5" s="513" t="s">
        <v>142</v>
      </c>
      <c r="J5" s="450" t="s">
        <v>143</v>
      </c>
      <c r="K5" s="523" t="s">
        <v>144</v>
      </c>
      <c r="L5" s="523" t="s">
        <v>145</v>
      </c>
      <c r="M5" s="542"/>
      <c r="N5" s="476" t="s">
        <v>146</v>
      </c>
      <c r="O5" s="544" t="s">
        <v>147</v>
      </c>
      <c r="P5" s="498" t="s">
        <v>148</v>
      </c>
      <c r="Q5" s="499"/>
      <c r="R5" s="499"/>
      <c r="S5" s="499"/>
      <c r="T5" s="3"/>
      <c r="U5" s="3" t="b">
        <v>0</v>
      </c>
      <c r="V5" s="34"/>
      <c r="W5" s="520" t="str">
        <f>IF(AND(U5=FALSE,U6=FALSE,U7=FALSE,U8=FALSE),"",IF(AND(U5=TRUE,U6=TRUE),"Yes",IF(AND(U5=TRUE,U7=TRUE),"Yes",IF(AND(U6=TRUE,U7=TRUE),"Yes",IF(AND(U5=TRUE,U8=TRUE),"Yes",IF(AND(U7=TRUE,U8=TRUE),"Yes","No"))))))</f>
        <v/>
      </c>
    </row>
    <row r="6" spans="1:23" ht="34.5" customHeight="1" thickBot="1">
      <c r="C6" s="511"/>
      <c r="D6" s="512"/>
      <c r="E6" s="507"/>
      <c r="F6" s="547"/>
      <c r="G6" s="547"/>
      <c r="H6" s="547"/>
      <c r="I6" s="514"/>
      <c r="J6" s="548"/>
      <c r="K6" s="524"/>
      <c r="L6" s="524"/>
      <c r="M6" s="543"/>
      <c r="N6" s="477"/>
      <c r="O6" s="545"/>
      <c r="P6" s="498" t="s">
        <v>149</v>
      </c>
      <c r="Q6" s="499"/>
      <c r="R6" s="499"/>
      <c r="S6" s="499"/>
      <c r="T6" s="3"/>
      <c r="U6" s="3" t="b">
        <v>0</v>
      </c>
      <c r="V6" s="34"/>
      <c r="W6" s="521"/>
    </row>
    <row r="7" spans="1:23" ht="34.5" customHeight="1">
      <c r="A7" s="3">
        <v>4</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8" t="s">
        <v>150</v>
      </c>
      <c r="Q7" s="499"/>
      <c r="R7" s="499"/>
      <c r="S7" s="499"/>
      <c r="T7" s="3"/>
      <c r="U7" s="3" t="b">
        <v>0</v>
      </c>
      <c r="V7" s="34"/>
      <c r="W7" s="52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8" t="s">
        <v>151</v>
      </c>
      <c r="Q8" s="499"/>
      <c r="R8" s="499"/>
      <c r="S8" s="499"/>
      <c r="T8" s="3"/>
      <c r="U8" s="3" t="b">
        <v>0</v>
      </c>
      <c r="V8" s="34"/>
      <c r="W8" s="52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74" t="s">
        <v>152</v>
      </c>
      <c r="Q9" s="475"/>
      <c r="R9" s="475"/>
      <c r="S9" s="475"/>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30" t="s">
        <v>91</v>
      </c>
      <c r="R11" s="431"/>
      <c r="S11" s="431"/>
      <c r="T11" s="431"/>
      <c r="U11" s="431"/>
      <c r="V11" s="431"/>
      <c r="W11" s="43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4"/>
      <c r="R12" s="505"/>
      <c r="S12" s="505"/>
      <c r="T12" s="505"/>
      <c r="U12" s="505"/>
      <c r="V12" s="505"/>
      <c r="W12" s="506"/>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00" t="s">
        <v>153</v>
      </c>
      <c r="R13" s="501"/>
      <c r="S13" s="501"/>
      <c r="T13" s="34">
        <v>1</v>
      </c>
      <c r="U13" s="34">
        <f>INDEX(Cups,T13)</f>
        <v>0</v>
      </c>
      <c r="V13" s="486"/>
      <c r="W13" s="487"/>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00"/>
      <c r="R14" s="501"/>
      <c r="S14" s="501"/>
      <c r="T14" s="34">
        <v>1</v>
      </c>
      <c r="U14" s="34">
        <f>INDEX(Cups,T14)</f>
        <v>0</v>
      </c>
      <c r="V14" s="482"/>
      <c r="W14" s="483"/>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00"/>
      <c r="R15" s="501"/>
      <c r="S15" s="501"/>
      <c r="T15" s="34">
        <v>1</v>
      </c>
      <c r="U15" s="34">
        <f>INDEX(Cups,T15)</f>
        <v>0</v>
      </c>
      <c r="V15" s="482"/>
      <c r="W15" s="483"/>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00"/>
      <c r="R16" s="501"/>
      <c r="S16" s="501"/>
      <c r="T16" s="34">
        <v>1</v>
      </c>
      <c r="U16" s="34">
        <f>INDEX(Cups,T16)</f>
        <v>0</v>
      </c>
      <c r="V16" s="482"/>
      <c r="W16" s="483"/>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00"/>
      <c r="R17" s="501"/>
      <c r="S17" s="501"/>
      <c r="T17" s="34">
        <v>1</v>
      </c>
      <c r="U17" s="34">
        <f>INDEX(Cups,T17)</f>
        <v>0</v>
      </c>
      <c r="V17" s="488"/>
      <c r="W17" s="489"/>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02"/>
      <c r="R18" s="503"/>
      <c r="S18" s="503"/>
      <c r="T18" s="35"/>
      <c r="U18" s="35"/>
      <c r="V18" s="484">
        <f>SUM(U13:U17)</f>
        <v>0</v>
      </c>
      <c r="W18" s="485"/>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5" t="s">
        <v>122</v>
      </c>
      <c r="R19" s="526"/>
      <c r="S19" s="526"/>
      <c r="T19" s="526"/>
      <c r="U19" s="526"/>
      <c r="V19" s="526"/>
      <c r="W19" s="52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5" t="s">
        <v>123</v>
      </c>
      <c r="R20" s="490"/>
      <c r="S20" s="491"/>
      <c r="V20" s="494"/>
      <c r="W20" s="495"/>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6"/>
      <c r="R21" s="492"/>
      <c r="S21" s="493"/>
      <c r="V21" s="496"/>
      <c r="W21" s="497"/>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12" t="s">
        <v>124</v>
      </c>
      <c r="R22" s="478"/>
      <c r="S22" s="479"/>
      <c r="T22" s="36"/>
      <c r="U22" s="36"/>
      <c r="V22" s="470">
        <f>FLOOR(V20,0.125)</f>
        <v>0</v>
      </c>
      <c r="W22" s="471"/>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13"/>
      <c r="R23" s="480"/>
      <c r="S23" s="481"/>
      <c r="T23" s="37"/>
      <c r="U23" s="37"/>
      <c r="V23" s="472"/>
      <c r="W23" s="473"/>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78"/>
      <c r="F27" s="379"/>
      <c r="G27" s="378"/>
      <c r="J27" s="103"/>
      <c r="K27" s="103"/>
      <c r="L27" s="103"/>
    </row>
    <row r="28" spans="1:23" ht="33.75" customHeight="1">
      <c r="F28" s="9"/>
      <c r="L28" s="103"/>
    </row>
    <row r="29" spans="1:23" ht="33.75" customHeight="1"/>
    <row r="30" spans="1:23" ht="33.75" customHeight="1"/>
  </sheetData>
  <sheetProtection algorithmName="SHA-512" hashValue="9yYRmzj19d0CjP2i8+neJsnNuEkiNnjoJjOWojGnugw19g3s5va8nI6PJ8r+VEyE8CdnqfSLRyYPgKPrVPMing==" saltValue="Ga7rO2WJ8OYX4z1j9YKk4A==" spinCount="100000" sheet="1" selectLockedCells="1"/>
  <mergeCells count="41">
    <mergeCell ref="Q20:S21"/>
    <mergeCell ref="Q19:W19"/>
    <mergeCell ref="V20:W21"/>
    <mergeCell ref="V13:W13"/>
    <mergeCell ref="V22:W23"/>
    <mergeCell ref="V15:W15"/>
    <mergeCell ref="V16:W16"/>
    <mergeCell ref="V17:W17"/>
    <mergeCell ref="Q22:S23"/>
    <mergeCell ref="Q13:S18"/>
    <mergeCell ref="V14:W14"/>
    <mergeCell ref="V18:W18"/>
    <mergeCell ref="E5:E6"/>
    <mergeCell ref="P4:W4"/>
    <mergeCell ref="J4:L4"/>
    <mergeCell ref="Q11:W12"/>
    <mergeCell ref="P7:S7"/>
    <mergeCell ref="W5:W8"/>
    <mergeCell ref="P9:S9"/>
    <mergeCell ref="P8:S8"/>
    <mergeCell ref="K5:K6"/>
    <mergeCell ref="P5:S5"/>
    <mergeCell ref="L5:L6"/>
    <mergeCell ref="O5:O6"/>
    <mergeCell ref="N5:N6"/>
    <mergeCell ref="C1:O1"/>
    <mergeCell ref="H5:H6"/>
    <mergeCell ref="P6:S6"/>
    <mergeCell ref="J5:J6"/>
    <mergeCell ref="M4:M6"/>
    <mergeCell ref="C3:W3"/>
    <mergeCell ref="I5:I6"/>
    <mergeCell ref="R1:T1"/>
    <mergeCell ref="R2:T2"/>
    <mergeCell ref="G5:G6"/>
    <mergeCell ref="F5:F6"/>
    <mergeCell ref="C2:O2"/>
    <mergeCell ref="E4:I4"/>
    <mergeCell ref="N4:O4"/>
    <mergeCell ref="C5:D6"/>
    <mergeCell ref="C4:D4"/>
  </mergeCells>
  <conditionalFormatting sqref="W5 O7:O26 M7:M26 I7:I26 W9">
    <cfRule type="containsText" dxfId="42" priority="1" stopIfTrue="1" operator="containsText" text="Yes">
      <formula>NOT(ISERROR(SEARCH("Yes",I5)))</formula>
    </cfRule>
    <cfRule type="containsText" dxfId="41"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114300</xdr:colOff>
                    <xdr:row>6</xdr:row>
                    <xdr:rowOff>66675</xdr:rowOff>
                  </from>
                  <to>
                    <xdr:col>3</xdr:col>
                    <xdr:colOff>2133600</xdr:colOff>
                    <xdr:row>6</xdr:row>
                    <xdr:rowOff>247650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114300</xdr:colOff>
                    <xdr:row>7</xdr:row>
                    <xdr:rowOff>66675</xdr:rowOff>
                  </from>
                  <to>
                    <xdr:col>3</xdr:col>
                    <xdr:colOff>2133600</xdr:colOff>
                    <xdr:row>7</xdr:row>
                    <xdr:rowOff>247650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114300</xdr:colOff>
                    <xdr:row>8</xdr:row>
                    <xdr:rowOff>66675</xdr:rowOff>
                  </from>
                  <to>
                    <xdr:col>3</xdr:col>
                    <xdr:colOff>2133600</xdr:colOff>
                    <xdr:row>8</xdr:row>
                    <xdr:rowOff>247650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114300</xdr:colOff>
                    <xdr:row>9</xdr:row>
                    <xdr:rowOff>66675</xdr:rowOff>
                  </from>
                  <to>
                    <xdr:col>3</xdr:col>
                    <xdr:colOff>2133600</xdr:colOff>
                    <xdr:row>9</xdr:row>
                    <xdr:rowOff>247650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114300</xdr:colOff>
                    <xdr:row>10</xdr:row>
                    <xdr:rowOff>66675</xdr:rowOff>
                  </from>
                  <to>
                    <xdr:col>3</xdr:col>
                    <xdr:colOff>2133600</xdr:colOff>
                    <xdr:row>10</xdr:row>
                    <xdr:rowOff>247650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114300</xdr:colOff>
                    <xdr:row>11</xdr:row>
                    <xdr:rowOff>66675</xdr:rowOff>
                  </from>
                  <to>
                    <xdr:col>3</xdr:col>
                    <xdr:colOff>2133600</xdr:colOff>
                    <xdr:row>11</xdr:row>
                    <xdr:rowOff>247650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114300</xdr:colOff>
                    <xdr:row>12</xdr:row>
                    <xdr:rowOff>66675</xdr:rowOff>
                  </from>
                  <to>
                    <xdr:col>3</xdr:col>
                    <xdr:colOff>2133600</xdr:colOff>
                    <xdr:row>12</xdr:row>
                    <xdr:rowOff>247650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114300</xdr:colOff>
                    <xdr:row>13</xdr:row>
                    <xdr:rowOff>66675</xdr:rowOff>
                  </from>
                  <to>
                    <xdr:col>3</xdr:col>
                    <xdr:colOff>2133600</xdr:colOff>
                    <xdr:row>13</xdr:row>
                    <xdr:rowOff>247650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114300</xdr:colOff>
                    <xdr:row>14</xdr:row>
                    <xdr:rowOff>66675</xdr:rowOff>
                  </from>
                  <to>
                    <xdr:col>3</xdr:col>
                    <xdr:colOff>2133600</xdr:colOff>
                    <xdr:row>14</xdr:row>
                    <xdr:rowOff>247650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114300</xdr:colOff>
                    <xdr:row>15</xdr:row>
                    <xdr:rowOff>57150</xdr:rowOff>
                  </from>
                  <to>
                    <xdr:col>3</xdr:col>
                    <xdr:colOff>2133600</xdr:colOff>
                    <xdr:row>15</xdr:row>
                    <xdr:rowOff>238125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114300</xdr:colOff>
                    <xdr:row>16</xdr:row>
                    <xdr:rowOff>66675</xdr:rowOff>
                  </from>
                  <to>
                    <xdr:col>3</xdr:col>
                    <xdr:colOff>2133600</xdr:colOff>
                    <xdr:row>16</xdr:row>
                    <xdr:rowOff>247650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114300</xdr:colOff>
                    <xdr:row>17</xdr:row>
                    <xdr:rowOff>66675</xdr:rowOff>
                  </from>
                  <to>
                    <xdr:col>3</xdr:col>
                    <xdr:colOff>2133600</xdr:colOff>
                    <xdr:row>17</xdr:row>
                    <xdr:rowOff>247650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114300</xdr:colOff>
                    <xdr:row>18</xdr:row>
                    <xdr:rowOff>66675</xdr:rowOff>
                  </from>
                  <to>
                    <xdr:col>3</xdr:col>
                    <xdr:colOff>2133600</xdr:colOff>
                    <xdr:row>18</xdr:row>
                    <xdr:rowOff>247650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114300</xdr:colOff>
                    <xdr:row>19</xdr:row>
                    <xdr:rowOff>66675</xdr:rowOff>
                  </from>
                  <to>
                    <xdr:col>3</xdr:col>
                    <xdr:colOff>2133600</xdr:colOff>
                    <xdr:row>19</xdr:row>
                    <xdr:rowOff>247650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114300</xdr:colOff>
                    <xdr:row>20</xdr:row>
                    <xdr:rowOff>66675</xdr:rowOff>
                  </from>
                  <to>
                    <xdr:col>3</xdr:col>
                    <xdr:colOff>2133600</xdr:colOff>
                    <xdr:row>20</xdr:row>
                    <xdr:rowOff>247650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114300</xdr:colOff>
                    <xdr:row>21</xdr:row>
                    <xdr:rowOff>66675</xdr:rowOff>
                  </from>
                  <to>
                    <xdr:col>3</xdr:col>
                    <xdr:colOff>2133600</xdr:colOff>
                    <xdr:row>21</xdr:row>
                    <xdr:rowOff>247650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114300</xdr:colOff>
                    <xdr:row>22</xdr:row>
                    <xdr:rowOff>66675</xdr:rowOff>
                  </from>
                  <to>
                    <xdr:col>3</xdr:col>
                    <xdr:colOff>2133600</xdr:colOff>
                    <xdr:row>22</xdr:row>
                    <xdr:rowOff>247650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114300</xdr:colOff>
                    <xdr:row>23</xdr:row>
                    <xdr:rowOff>66675</xdr:rowOff>
                  </from>
                  <to>
                    <xdr:col>3</xdr:col>
                    <xdr:colOff>2133600</xdr:colOff>
                    <xdr:row>23</xdr:row>
                    <xdr:rowOff>247650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114300</xdr:colOff>
                    <xdr:row>24</xdr:row>
                    <xdr:rowOff>66675</xdr:rowOff>
                  </from>
                  <to>
                    <xdr:col>3</xdr:col>
                    <xdr:colOff>2133600</xdr:colOff>
                    <xdr:row>24</xdr:row>
                    <xdr:rowOff>247650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114300</xdr:colOff>
                    <xdr:row>25</xdr:row>
                    <xdr:rowOff>66675</xdr:rowOff>
                  </from>
                  <to>
                    <xdr:col>3</xdr:col>
                    <xdr:colOff>2133600</xdr:colOff>
                    <xdr:row>25</xdr:row>
                    <xdr:rowOff>247650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142875</xdr:colOff>
                    <xdr:row>4</xdr:row>
                    <xdr:rowOff>95250</xdr:rowOff>
                  </from>
                  <to>
                    <xdr:col>22</xdr:col>
                    <xdr:colOff>66675</xdr:colOff>
                    <xdr:row>4</xdr:row>
                    <xdr:rowOff>247650</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133350</xdr:colOff>
                    <xdr:row>5</xdr:row>
                    <xdr:rowOff>104775</xdr:rowOff>
                  </from>
                  <to>
                    <xdr:col>22</xdr:col>
                    <xdr:colOff>66675</xdr:colOff>
                    <xdr:row>5</xdr:row>
                    <xdr:rowOff>247650</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133350</xdr:colOff>
                    <xdr:row>6</xdr:row>
                    <xdr:rowOff>85725</xdr:rowOff>
                  </from>
                  <to>
                    <xdr:col>22</xdr:col>
                    <xdr:colOff>66675</xdr:colOff>
                    <xdr:row>6</xdr:row>
                    <xdr:rowOff>228600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123825</xdr:colOff>
                    <xdr:row>7</xdr:row>
                    <xdr:rowOff>85725</xdr:rowOff>
                  </from>
                  <to>
                    <xdr:col>22</xdr:col>
                    <xdr:colOff>47625</xdr:colOff>
                    <xdr:row>7</xdr:row>
                    <xdr:rowOff>228600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123825</xdr:colOff>
                    <xdr:row>8</xdr:row>
                    <xdr:rowOff>57150</xdr:rowOff>
                  </from>
                  <to>
                    <xdr:col>22</xdr:col>
                    <xdr:colOff>47625</xdr:colOff>
                    <xdr:row>8</xdr:row>
                    <xdr:rowOff>209550</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104775</xdr:colOff>
                    <xdr:row>12</xdr:row>
                    <xdr:rowOff>76200</xdr:rowOff>
                  </from>
                  <to>
                    <xdr:col>22</xdr:col>
                    <xdr:colOff>257175</xdr:colOff>
                    <xdr:row>12</xdr:row>
                    <xdr:rowOff>257175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104775</xdr:colOff>
                    <xdr:row>13</xdr:row>
                    <xdr:rowOff>66675</xdr:rowOff>
                  </from>
                  <to>
                    <xdr:col>22</xdr:col>
                    <xdr:colOff>257175</xdr:colOff>
                    <xdr:row>13</xdr:row>
                    <xdr:rowOff>247650</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95250</xdr:colOff>
                    <xdr:row>14</xdr:row>
                    <xdr:rowOff>47625</xdr:rowOff>
                  </from>
                  <to>
                    <xdr:col>22</xdr:col>
                    <xdr:colOff>238125</xdr:colOff>
                    <xdr:row>14</xdr:row>
                    <xdr:rowOff>238125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95250</xdr:colOff>
                    <xdr:row>15</xdr:row>
                    <xdr:rowOff>57150</xdr:rowOff>
                  </from>
                  <to>
                    <xdr:col>22</xdr:col>
                    <xdr:colOff>238125</xdr:colOff>
                    <xdr:row>15</xdr:row>
                    <xdr:rowOff>247650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85725</xdr:colOff>
                    <xdr:row>16</xdr:row>
                    <xdr:rowOff>28575</xdr:rowOff>
                  </from>
                  <to>
                    <xdr:col>22</xdr:col>
                    <xdr:colOff>228600</xdr:colOff>
                    <xdr:row>16</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17"/>
  <sheetViews>
    <sheetView showGridLines="0" zoomScale="90" zoomScaleNormal="90" workbookViewId="0">
      <selection activeCell="L13" sqref="L13"/>
    </sheetView>
  </sheetViews>
  <sheetFormatPr defaultColWidth="9.140625" defaultRowHeight="1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8.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60" customHeight="1" thickBot="1">
      <c r="A1" s="552" t="s">
        <v>162</v>
      </c>
      <c r="B1" s="553"/>
      <c r="C1" s="553"/>
      <c r="D1" s="553"/>
      <c r="E1" s="553"/>
      <c r="F1" s="553"/>
      <c r="G1" s="553"/>
      <c r="H1" s="554"/>
    </row>
    <row r="2" spans="1:19" ht="15.75" thickBot="1"/>
    <row r="3" spans="1:19" ht="60" customHeight="1" thickBot="1">
      <c r="A3" s="384" t="s">
        <v>163</v>
      </c>
      <c r="B3" s="180" t="s">
        <v>164</v>
      </c>
      <c r="C3" s="180" t="s">
        <v>155</v>
      </c>
      <c r="D3" s="180" t="s">
        <v>159</v>
      </c>
      <c r="E3" s="347"/>
      <c r="F3" s="177" t="s">
        <v>165</v>
      </c>
      <c r="G3" s="175" t="s">
        <v>166</v>
      </c>
      <c r="H3" s="176" t="s">
        <v>167</v>
      </c>
      <c r="I3" s="10"/>
      <c r="J3" s="565" t="s">
        <v>168</v>
      </c>
      <c r="K3" s="565"/>
      <c r="L3" s="555" t="s">
        <v>169</v>
      </c>
      <c r="M3" s="555"/>
      <c r="N3" s="555" t="s">
        <v>170</v>
      </c>
      <c r="O3" s="555"/>
      <c r="P3" s="555" t="s">
        <v>171</v>
      </c>
      <c r="Q3" s="555"/>
      <c r="R3" s="550" t="s">
        <v>172</v>
      </c>
      <c r="S3" s="550"/>
    </row>
    <row r="4" spans="1:19" ht="49.5" customHeight="1" thickBot="1">
      <c r="A4" s="17" t="s">
        <v>173</v>
      </c>
      <c r="B4" s="194">
        <f>MIN('Day1'!E7:E26)</f>
        <v>0</v>
      </c>
      <c r="C4" s="194">
        <f>MIN('Day2'!E7:E26)</f>
        <v>0</v>
      </c>
      <c r="D4" s="195">
        <f>MIN('Day3'!E7:E26)</f>
        <v>0</v>
      </c>
      <c r="E4" s="346"/>
      <c r="F4" s="196">
        <f>SUM(B4:D4)</f>
        <v>0</v>
      </c>
      <c r="G4" s="189">
        <v>3</v>
      </c>
      <c r="H4" s="185" t="str">
        <f>IF(F4&gt;=G4, "Yes", "No")</f>
        <v>No</v>
      </c>
      <c r="I4" s="174"/>
      <c r="J4" s="565"/>
      <c r="K4" s="565"/>
      <c r="L4" s="556">
        <f>O6</f>
        <v>0</v>
      </c>
      <c r="M4" s="556"/>
      <c r="N4" s="556">
        <f>O5</f>
        <v>0</v>
      </c>
      <c r="O4" s="556"/>
      <c r="P4" s="563">
        <f>IF(ISERROR(N4/L4),0,N4/L4)</f>
        <v>0</v>
      </c>
      <c r="Q4" s="563"/>
      <c r="R4" s="551" t="str">
        <f>IF(P4&lt;=0.5, "Yes", "No")</f>
        <v>Yes</v>
      </c>
      <c r="S4" s="551"/>
    </row>
    <row r="5" spans="1:19" ht="49.5" hidden="1" customHeight="1">
      <c r="A5" s="312" t="s">
        <v>174</v>
      </c>
      <c r="B5" s="313"/>
      <c r="C5" s="313"/>
      <c r="D5" s="314"/>
      <c r="E5" s="345"/>
      <c r="F5" s="315"/>
      <c r="G5" s="316"/>
      <c r="H5" s="317"/>
      <c r="I5" s="174"/>
      <c r="J5" s="564" t="s">
        <v>175</v>
      </c>
      <c r="K5" s="564"/>
      <c r="L5" s="318">
        <f>MAX('Day1'!F7:F26)</f>
        <v>0</v>
      </c>
      <c r="M5" s="318">
        <f>MAX('Day2'!F7:F26)</f>
        <v>0</v>
      </c>
      <c r="N5" s="318">
        <f>MAX('Day3'!F7:F26)</f>
        <v>0</v>
      </c>
      <c r="O5" s="318">
        <f>SUM(L5:N5)</f>
        <v>0</v>
      </c>
      <c r="P5" s="319"/>
    </row>
    <row r="6" spans="1:19" ht="22.5" hidden="1" customHeight="1">
      <c r="A6" s="8"/>
      <c r="B6" s="9"/>
      <c r="C6" s="9"/>
      <c r="D6" s="9"/>
      <c r="E6" s="9"/>
      <c r="J6" s="564" t="s">
        <v>176</v>
      </c>
      <c r="K6" s="564"/>
      <c r="L6" s="318">
        <f>MAX('Day1'!E7:E26)</f>
        <v>0</v>
      </c>
      <c r="M6" s="318">
        <f>MAX('Day2'!E7:E26)</f>
        <v>0</v>
      </c>
      <c r="N6" s="318">
        <f>MAX('Day3'!E7:E26)</f>
        <v>0</v>
      </c>
      <c r="O6" s="318">
        <f>SUM(L6:N6)</f>
        <v>0</v>
      </c>
      <c r="P6" s="319"/>
    </row>
    <row r="7" spans="1:19" ht="7.5" customHeight="1" thickBot="1">
      <c r="A7" s="10"/>
      <c r="B7" s="9"/>
      <c r="C7" s="9"/>
      <c r="D7" s="9"/>
      <c r="E7" s="9"/>
      <c r="J7" s="311"/>
      <c r="K7" s="311"/>
      <c r="L7" s="311"/>
      <c r="M7" s="311"/>
      <c r="N7" s="311"/>
      <c r="O7" s="311"/>
      <c r="P7" s="311"/>
    </row>
    <row r="8" spans="1:19" ht="48" customHeight="1" thickBot="1">
      <c r="B8" s="180" t="s">
        <v>130</v>
      </c>
      <c r="C8" s="180" t="s">
        <v>155</v>
      </c>
      <c r="D8" s="180" t="s">
        <v>159</v>
      </c>
      <c r="E8" s="347"/>
      <c r="F8" s="177" t="s">
        <v>165</v>
      </c>
      <c r="G8" s="175" t="s">
        <v>177</v>
      </c>
      <c r="H8" s="176" t="s">
        <v>167</v>
      </c>
      <c r="I8" s="178"/>
      <c r="J8" s="557" t="s">
        <v>178</v>
      </c>
      <c r="K8" s="558"/>
      <c r="L8" s="558"/>
      <c r="M8" s="385" t="s">
        <v>130</v>
      </c>
      <c r="N8" s="385" t="s">
        <v>155</v>
      </c>
      <c r="O8" s="385" t="s">
        <v>159</v>
      </c>
      <c r="P8" s="321" t="s">
        <v>165</v>
      </c>
    </row>
    <row r="9" spans="1:19" ht="50.25" customHeight="1">
      <c r="A9" s="182" t="s">
        <v>179</v>
      </c>
      <c r="B9" s="240">
        <f>IF(COUNTIF('Day1'!M7:M26,"No")&gt;0, "Check grains and m/ma crediting", MIN('Day1'!J7:J26))</f>
        <v>0</v>
      </c>
      <c r="C9" s="240">
        <f>IF(COUNTIF('Day2'!M7:M26,"No")&gt;0, "Check grains and m/ma crediting", MIN('Day2'!J7:J26))</f>
        <v>0</v>
      </c>
      <c r="D9" s="240">
        <f>IF(COUNTIF('Day3'!M7:M26,"No")&gt;0, "Check grains and m/ma crediting", MIN('Day3'!J7:J26))</f>
        <v>0</v>
      </c>
      <c r="E9" s="348"/>
      <c r="F9" s="200">
        <f>SUM(B9:D9)</f>
        <v>0</v>
      </c>
      <c r="G9" s="198">
        <v>5</v>
      </c>
      <c r="H9" s="198" t="str">
        <f>IF(F9&gt;=G9, "Yes","No")</f>
        <v>No</v>
      </c>
      <c r="I9" s="11"/>
      <c r="J9" s="558" t="s">
        <v>180</v>
      </c>
      <c r="K9" s="558"/>
      <c r="L9" s="320" t="s">
        <v>181</v>
      </c>
      <c r="M9" s="343">
        <f>MAX('Day1'!G7:G26)</f>
        <v>0</v>
      </c>
      <c r="N9" s="343">
        <f>MAX('Day2'!G7:G26)</f>
        <v>0</v>
      </c>
      <c r="O9" s="343">
        <f>MAX('Day3'!G7:G26)</f>
        <v>0</v>
      </c>
      <c r="P9" s="322">
        <f>SUM(M9:O9)</f>
        <v>0</v>
      </c>
    </row>
    <row r="10" spans="1:19" ht="50.25" customHeight="1" thickBot="1">
      <c r="A10" s="183" t="s">
        <v>182</v>
      </c>
      <c r="B10" s="241">
        <f>IF(COUNTIF('Day1'!M7:M26,"No")&gt;0,"Check grains and m/ma crediting",MAX('Day1'!J7:J26))</f>
        <v>0</v>
      </c>
      <c r="C10" s="241">
        <f>IF(COUNTIF('Day2'!M7:M26,"No")&gt;0,"Check grains and m/ma crediting",MAX('Day2'!J7:J26))</f>
        <v>0</v>
      </c>
      <c r="D10" s="241">
        <f>IF(COUNTIF('Day3'!M7:M26,"No")&gt;0,"Check grains and m/ma crediting",MAX('Day3'!J7:J26))</f>
        <v>0</v>
      </c>
      <c r="E10" s="349"/>
      <c r="F10" s="201">
        <f>SUM(B10:D10)</f>
        <v>0</v>
      </c>
      <c r="G10" s="199">
        <v>6</v>
      </c>
      <c r="H10" s="197" t="str">
        <f>IF(F10=0,"",IF(F10&gt;G10,"No","Yes"))</f>
        <v/>
      </c>
      <c r="I10" s="11"/>
      <c r="J10" s="559"/>
      <c r="K10" s="559"/>
      <c r="L10" s="323" t="s">
        <v>183</v>
      </c>
      <c r="M10" s="344">
        <f>MAX('Day1'!H7:H26)</f>
        <v>0</v>
      </c>
      <c r="N10" s="344">
        <f>MAX('Day2'!H7:H26)</f>
        <v>0</v>
      </c>
      <c r="O10" s="343">
        <f>MAX('Day3'!H7:H26)</f>
        <v>0</v>
      </c>
      <c r="P10" s="322">
        <f>SUM(M10:O10)</f>
        <v>0</v>
      </c>
    </row>
    <row r="11" spans="1:19" ht="58.5" customHeight="1" thickBot="1">
      <c r="A11" s="181" t="s">
        <v>184</v>
      </c>
      <c r="B11" s="184" t="s">
        <v>185</v>
      </c>
      <c r="C11" s="242">
        <f>IF(COUNTIF(B9:D9,"Check grains and m/ma crediting")&gt;0,"Check grains and m/ma crediting",SUM('Day1:Day3'!J7:J26)-SUM('Day1:Day3'!L7:L26))</f>
        <v>0</v>
      </c>
      <c r="D11" s="184" t="s">
        <v>186</v>
      </c>
      <c r="E11" s="364">
        <f>SUM('Day1:Day3'!K7:K26)</f>
        <v>0</v>
      </c>
      <c r="F11" s="365" t="str">
        <f>IF(ISERROR(E11/C11),"",E11/C11)</f>
        <v/>
      </c>
      <c r="G11" s="363" t="s">
        <v>187</v>
      </c>
      <c r="H11" s="188" t="str">
        <f>IF(F11&gt;=0.8,"Yes","No")</f>
        <v>Yes</v>
      </c>
      <c r="I11" s="11"/>
      <c r="J11" s="560" t="s">
        <v>188</v>
      </c>
      <c r="K11" s="560"/>
      <c r="L11" s="560"/>
      <c r="M11" s="561" t="str">
        <f>IF(AND(P10&gt;0,P9&lt;2), "Check starchy vegetable crediting", "")</f>
        <v/>
      </c>
      <c r="N11" s="562"/>
      <c r="O11" s="311"/>
      <c r="P11" s="311"/>
    </row>
    <row r="12" spans="1:19" ht="15.75" thickBot="1">
      <c r="B12" s="11"/>
      <c r="C12" s="11"/>
      <c r="D12" s="11"/>
      <c r="E12" s="11"/>
      <c r="F12" s="202"/>
      <c r="I12" s="179"/>
      <c r="J12" s="311"/>
      <c r="K12" s="311"/>
      <c r="L12" s="311"/>
      <c r="M12" s="311"/>
      <c r="N12" s="311"/>
      <c r="O12" s="311"/>
      <c r="P12" s="311"/>
    </row>
    <row r="13" spans="1:19" ht="62.25" customHeight="1" thickBot="1">
      <c r="B13" s="180" t="s">
        <v>130</v>
      </c>
      <c r="C13" s="180" t="s">
        <v>155</v>
      </c>
      <c r="D13" s="180" t="s">
        <v>159</v>
      </c>
      <c r="E13" s="350"/>
      <c r="F13" s="177" t="s">
        <v>165</v>
      </c>
      <c r="G13" s="175" t="s">
        <v>166</v>
      </c>
      <c r="H13" s="176" t="s">
        <v>167</v>
      </c>
      <c r="J13" s="311"/>
      <c r="K13" s="311"/>
      <c r="L13" s="311"/>
      <c r="M13" s="311"/>
      <c r="N13" s="311"/>
      <c r="O13" s="311"/>
      <c r="P13" s="311"/>
    </row>
    <row r="14" spans="1:19" ht="42.75" customHeight="1" thickBot="1">
      <c r="A14" s="12" t="s">
        <v>189</v>
      </c>
      <c r="B14" s="203">
        <f>MIN('Day1'!N7:N26)</f>
        <v>0</v>
      </c>
      <c r="C14" s="203">
        <f>MIN('Day2'!N7:N26)</f>
        <v>0</v>
      </c>
      <c r="D14" s="203">
        <f>MIN('Day3'!N7:N26)</f>
        <v>0</v>
      </c>
      <c r="E14" s="351"/>
      <c r="F14" s="196">
        <f>SUM(B14:D14)</f>
        <v>0</v>
      </c>
      <c r="G14" s="341">
        <v>3</v>
      </c>
      <c r="H14" s="342" t="str">
        <f>IF(F14&gt;=G14, "Yes", "No")</f>
        <v>No</v>
      </c>
      <c r="J14" s="311"/>
      <c r="K14" s="311"/>
      <c r="L14" s="311"/>
      <c r="M14" s="311"/>
      <c r="N14" s="311"/>
      <c r="O14" s="311"/>
      <c r="P14" s="311"/>
    </row>
    <row r="15" spans="1:19" ht="75" customHeight="1">
      <c r="A15" s="16" t="s">
        <v>190</v>
      </c>
      <c r="B15" s="186" t="str">
        <f>'Day1'!W5</f>
        <v/>
      </c>
      <c r="C15" s="186" t="str">
        <f>'Day2'!W5</f>
        <v/>
      </c>
      <c r="D15" s="186" t="str">
        <f>'Day3'!W5</f>
        <v/>
      </c>
      <c r="E15" s="352"/>
      <c r="J15" s="311"/>
      <c r="K15" s="311"/>
      <c r="L15" s="311"/>
      <c r="M15" s="311"/>
      <c r="N15" s="311"/>
      <c r="O15" s="311"/>
      <c r="P15" s="311"/>
    </row>
    <row r="16" spans="1:19" ht="51" customHeight="1" thickBot="1">
      <c r="A16" s="88" t="s">
        <v>152</v>
      </c>
      <c r="B16" s="187" t="str">
        <f>'Day1'!W9</f>
        <v/>
      </c>
      <c r="C16" s="187" t="str">
        <f>'Day2'!W9</f>
        <v/>
      </c>
      <c r="D16" s="187" t="str">
        <f>'Day3'!W9</f>
        <v/>
      </c>
      <c r="E16" s="353"/>
      <c r="J16" s="311"/>
      <c r="K16" s="311"/>
      <c r="L16" s="311"/>
      <c r="M16" s="311"/>
      <c r="N16" s="311"/>
      <c r="O16" s="311"/>
      <c r="P16" s="311"/>
    </row>
    <row r="17" spans="10:16" ht="54" customHeight="1">
      <c r="J17" s="311"/>
      <c r="K17" s="311"/>
      <c r="L17" s="311"/>
      <c r="M17" s="311"/>
      <c r="N17" s="311"/>
      <c r="O17" s="311"/>
      <c r="P17" s="311"/>
    </row>
  </sheetData>
  <sheetProtection algorithmName="SHA-512" hashValue="yEcQ6jdGvfHr0WYGazmNawgaq36gMm3hOdF0DnQwgCKUeejah1W8F8o5xlE6pfr91NqCRtQtrPSf0d7MiG0m7A==" saltValue="zsTZvukIij2MIFSG2bLLmg=="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D16">
    <cfRule type="containsText" dxfId="40" priority="40" stopIfTrue="1" operator="containsText" text="Yes">
      <formula>NOT(ISERROR(SEARCH("Yes",B15)))</formula>
    </cfRule>
    <cfRule type="containsText" dxfId="39" priority="41" stopIfTrue="1" operator="containsText" text="No">
      <formula>NOT(ISERROR(SEARCH("No",B15)))</formula>
    </cfRule>
  </conditionalFormatting>
  <conditionalFormatting sqref="H4:I5">
    <cfRule type="containsText" dxfId="38" priority="20" operator="containsText" text="NO">
      <formula>NOT(ISERROR(SEARCH("NO",H4)))</formula>
    </cfRule>
    <cfRule type="cellIs" dxfId="37" priority="34" operator="equal">
      <formula>"YES"</formula>
    </cfRule>
  </conditionalFormatting>
  <conditionalFormatting sqref="B14:D14">
    <cfRule type="cellIs" dxfId="36" priority="21" operator="lessThan">
      <formula>1</formula>
    </cfRule>
  </conditionalFormatting>
  <conditionalFormatting sqref="H9 H11">
    <cfRule type="containsText" dxfId="35" priority="12" operator="containsText" text="No">
      <formula>NOT(ISERROR(SEARCH("No",H9)))</formula>
    </cfRule>
    <cfRule type="containsText" dxfId="34" priority="13" operator="containsText" text="Yes">
      <formula>NOT(ISERROR(SEARCH("Yes",H9)))</formula>
    </cfRule>
  </conditionalFormatting>
  <conditionalFormatting sqref="C11">
    <cfRule type="containsText" dxfId="33" priority="10" stopIfTrue="1" operator="containsText" text="Check">
      <formula>NOT(ISERROR(SEARCH("Check",C11)))</formula>
    </cfRule>
  </conditionalFormatting>
  <conditionalFormatting sqref="R4:S4">
    <cfRule type="containsText" dxfId="32" priority="8" stopIfTrue="1" operator="containsText" text="No">
      <formula>NOT(ISERROR(SEARCH("No",R4)))</formula>
    </cfRule>
    <cfRule type="containsText" dxfId="31" priority="9" stopIfTrue="1" operator="containsText" text="Yes">
      <formula>NOT(ISERROR(SEARCH("Yes",R4)))</formula>
    </cfRule>
  </conditionalFormatting>
  <conditionalFormatting sqref="M11:N11">
    <cfRule type="containsText" dxfId="30" priority="7" stopIfTrue="1" operator="containsText" text="starchy">
      <formula>NOT(ISERROR(SEARCH("starchy",M11)))</formula>
    </cfRule>
  </conditionalFormatting>
  <conditionalFormatting sqref="H14">
    <cfRule type="containsText" dxfId="29" priority="5" operator="containsText" text="No">
      <formula>NOT(ISERROR(SEARCH("No",H14)))</formula>
    </cfRule>
    <cfRule type="containsText" dxfId="28" priority="6" operator="containsText" text="Yes">
      <formula>NOT(ISERROR(SEARCH("Yes",H14)))</formula>
    </cfRule>
  </conditionalFormatting>
  <conditionalFormatting sqref="H11">
    <cfRule type="containsText" dxfId="27" priority="4" stopIfTrue="1" operator="containsText" text="Check">
      <formula>NOT(ISERROR(SEARCH("Check",H11)))</formula>
    </cfRule>
  </conditionalFormatting>
  <conditionalFormatting sqref="B4:D4">
    <cfRule type="cellIs" dxfId="26" priority="3" stopIfTrue="1" operator="lessThan">
      <formula>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700-000000000000}"/>
    <hyperlink ref="C8" location="Day2!A1" display="Day2" xr:uid="{00000000-0004-0000-0700-000001000000}"/>
    <hyperlink ref="D3" location="Day3!A1" display="Day3" xr:uid="{00000000-0004-0000-0700-000002000000}"/>
    <hyperlink ref="A3" location="'Breakfast Worksheet Instruction'!A1" display="Go to instructions" xr:uid="{00000000-0004-0000-0700-000003000000}"/>
    <hyperlink ref="B3" location="Day1!A1" display="Day1" xr:uid="{00000000-0004-0000-0700-000004000000}"/>
    <hyperlink ref="B8" location="Day1!A1" display="Day1" xr:uid="{00000000-0004-0000-0700-000005000000}"/>
    <hyperlink ref="B13" location="Day1!A1" display="Day1" xr:uid="{00000000-0004-0000-0700-000006000000}"/>
    <hyperlink ref="C13" location="Day2!A1" display="Day2" xr:uid="{00000000-0004-0000-0700-000007000000}"/>
    <hyperlink ref="D8" location="Day3!A1" display="Day3" xr:uid="{00000000-0004-0000-0700-000008000000}"/>
    <hyperlink ref="D13" location="Day3!A1" display="Day3" xr:uid="{00000000-0004-0000-0700-000009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V116"/>
  <sheetViews>
    <sheetView showGridLines="0" zoomScaleNormal="100" workbookViewId="0">
      <selection activeCell="A98" sqref="A98"/>
    </sheetView>
  </sheetViews>
  <sheetFormatPr defaultColWidth="0" defaultRowHeight="15"/>
  <cols>
    <col min="1" max="1" width="122.5703125" customWidth="1"/>
    <col min="2" max="2" width="5.42578125" customWidth="1"/>
    <col min="3" max="16384" width="9.140625" hidden="1"/>
  </cols>
  <sheetData>
    <row r="1" spans="1:256" ht="60.75" customHeight="1"/>
    <row r="2" spans="1:256" ht="24" customHeight="1" thickBot="1">
      <c r="A2" s="372" t="s">
        <v>191</v>
      </c>
    </row>
    <row r="3" spans="1:256" ht="24" customHeight="1" thickBot="1">
      <c r="A3" s="233" t="s">
        <v>4</v>
      </c>
      <c r="B3" s="232"/>
      <c r="C3" s="231" t="s">
        <v>4</v>
      </c>
      <c r="D3" s="51" t="s">
        <v>4</v>
      </c>
      <c r="E3" s="51" t="s">
        <v>4</v>
      </c>
      <c r="F3" s="51" t="s">
        <v>4</v>
      </c>
      <c r="G3" s="51" t="s">
        <v>4</v>
      </c>
      <c r="H3" s="51" t="s">
        <v>4</v>
      </c>
      <c r="I3" s="51" t="s">
        <v>4</v>
      </c>
      <c r="J3" s="51" t="s">
        <v>4</v>
      </c>
      <c r="K3" s="51" t="s">
        <v>4</v>
      </c>
      <c r="L3" s="51" t="s">
        <v>4</v>
      </c>
      <c r="M3" s="51" t="s">
        <v>4</v>
      </c>
      <c r="N3" s="51" t="s">
        <v>4</v>
      </c>
      <c r="O3" s="51" t="s">
        <v>4</v>
      </c>
      <c r="P3" s="51" t="s">
        <v>4</v>
      </c>
      <c r="Q3" s="51" t="s">
        <v>4</v>
      </c>
      <c r="R3" s="51" t="s">
        <v>4</v>
      </c>
      <c r="S3" s="51" t="s">
        <v>4</v>
      </c>
      <c r="T3" s="51" t="s">
        <v>4</v>
      </c>
      <c r="U3" s="51" t="s">
        <v>4</v>
      </c>
      <c r="V3" s="51" t="s">
        <v>4</v>
      </c>
      <c r="W3" s="51" t="s">
        <v>4</v>
      </c>
      <c r="X3" s="51" t="s">
        <v>4</v>
      </c>
      <c r="Y3" s="51" t="s">
        <v>4</v>
      </c>
      <c r="Z3" s="51" t="s">
        <v>4</v>
      </c>
      <c r="AA3" s="51" t="s">
        <v>4</v>
      </c>
      <c r="AB3" s="51" t="s">
        <v>4</v>
      </c>
      <c r="AC3" s="51" t="s">
        <v>4</v>
      </c>
      <c r="AD3" s="51" t="s">
        <v>4</v>
      </c>
      <c r="AE3" s="51" t="s">
        <v>4</v>
      </c>
      <c r="AF3" s="51" t="s">
        <v>4</v>
      </c>
      <c r="AG3" s="51" t="s">
        <v>4</v>
      </c>
      <c r="AH3" s="51" t="s">
        <v>4</v>
      </c>
      <c r="AI3" s="51" t="s">
        <v>4</v>
      </c>
      <c r="AJ3" s="51" t="s">
        <v>4</v>
      </c>
      <c r="AK3" s="51" t="s">
        <v>4</v>
      </c>
      <c r="AL3" s="51" t="s">
        <v>4</v>
      </c>
      <c r="AM3" s="51" t="s">
        <v>4</v>
      </c>
      <c r="AN3" s="51" t="s">
        <v>4</v>
      </c>
      <c r="AO3" s="51" t="s">
        <v>4</v>
      </c>
      <c r="AP3" s="51" t="s">
        <v>4</v>
      </c>
      <c r="AQ3" s="51" t="s">
        <v>4</v>
      </c>
      <c r="AR3" s="51" t="s">
        <v>4</v>
      </c>
      <c r="AS3" s="51" t="s">
        <v>4</v>
      </c>
      <c r="AT3" s="51" t="s">
        <v>4</v>
      </c>
      <c r="AU3" s="51" t="s">
        <v>4</v>
      </c>
      <c r="AV3" s="51" t="s">
        <v>4</v>
      </c>
      <c r="AW3" s="51" t="s">
        <v>4</v>
      </c>
      <c r="AX3" s="51" t="s">
        <v>4</v>
      </c>
      <c r="AY3" s="51" t="s">
        <v>4</v>
      </c>
      <c r="AZ3" s="51" t="s">
        <v>4</v>
      </c>
      <c r="BA3" s="51" t="s">
        <v>4</v>
      </c>
      <c r="BB3" s="51" t="s">
        <v>4</v>
      </c>
      <c r="BC3" s="51" t="s">
        <v>4</v>
      </c>
      <c r="BD3" s="51" t="s">
        <v>4</v>
      </c>
      <c r="BE3" s="51" t="s">
        <v>4</v>
      </c>
      <c r="BF3" s="51" t="s">
        <v>4</v>
      </c>
      <c r="BG3" s="51" t="s">
        <v>4</v>
      </c>
      <c r="BH3" s="51" t="s">
        <v>4</v>
      </c>
      <c r="BI3" s="51" t="s">
        <v>4</v>
      </c>
      <c r="BJ3" s="51" t="s">
        <v>4</v>
      </c>
      <c r="BK3" s="51" t="s">
        <v>4</v>
      </c>
      <c r="BL3" s="51" t="s">
        <v>4</v>
      </c>
      <c r="BM3" s="51" t="s">
        <v>4</v>
      </c>
      <c r="BN3" s="51" t="s">
        <v>4</v>
      </c>
      <c r="BO3" s="51" t="s">
        <v>4</v>
      </c>
      <c r="BP3" s="51" t="s">
        <v>4</v>
      </c>
      <c r="BQ3" s="51" t="s">
        <v>4</v>
      </c>
      <c r="BR3" s="51" t="s">
        <v>4</v>
      </c>
      <c r="BS3" s="51" t="s">
        <v>4</v>
      </c>
      <c r="BT3" s="51" t="s">
        <v>4</v>
      </c>
      <c r="BU3" s="51" t="s">
        <v>4</v>
      </c>
      <c r="BV3" s="51" t="s">
        <v>4</v>
      </c>
      <c r="BW3" s="51" t="s">
        <v>4</v>
      </c>
      <c r="BX3" s="51" t="s">
        <v>4</v>
      </c>
      <c r="BY3" s="51" t="s">
        <v>4</v>
      </c>
      <c r="BZ3" s="51" t="s">
        <v>4</v>
      </c>
      <c r="CA3" s="51" t="s">
        <v>4</v>
      </c>
      <c r="CB3" s="51" t="s">
        <v>4</v>
      </c>
      <c r="CC3" s="51" t="s">
        <v>4</v>
      </c>
      <c r="CD3" s="51" t="s">
        <v>4</v>
      </c>
      <c r="CE3" s="51" t="s">
        <v>4</v>
      </c>
      <c r="CF3" s="51" t="s">
        <v>4</v>
      </c>
      <c r="CG3" s="51" t="s">
        <v>4</v>
      </c>
      <c r="CH3" s="51" t="s">
        <v>4</v>
      </c>
      <c r="CI3" s="51" t="s">
        <v>4</v>
      </c>
      <c r="CJ3" s="51" t="s">
        <v>4</v>
      </c>
      <c r="CK3" s="51" t="s">
        <v>4</v>
      </c>
      <c r="CL3" s="51" t="s">
        <v>4</v>
      </c>
      <c r="CM3" s="51" t="s">
        <v>4</v>
      </c>
      <c r="CN3" s="51" t="s">
        <v>4</v>
      </c>
      <c r="CO3" s="51" t="s">
        <v>4</v>
      </c>
      <c r="CP3" s="51" t="s">
        <v>4</v>
      </c>
      <c r="CQ3" s="51" t="s">
        <v>4</v>
      </c>
      <c r="CR3" s="51" t="s">
        <v>4</v>
      </c>
      <c r="CS3" s="51" t="s">
        <v>4</v>
      </c>
      <c r="CT3" s="51" t="s">
        <v>4</v>
      </c>
      <c r="CU3" s="51" t="s">
        <v>4</v>
      </c>
      <c r="CV3" s="51" t="s">
        <v>4</v>
      </c>
      <c r="CW3" s="51" t="s">
        <v>4</v>
      </c>
      <c r="CX3" s="51" t="s">
        <v>4</v>
      </c>
      <c r="CY3" s="51" t="s">
        <v>4</v>
      </c>
      <c r="CZ3" s="51" t="s">
        <v>4</v>
      </c>
      <c r="DA3" s="51" t="s">
        <v>4</v>
      </c>
      <c r="DB3" s="51" t="s">
        <v>4</v>
      </c>
      <c r="DC3" s="51" t="s">
        <v>4</v>
      </c>
      <c r="DD3" s="51" t="s">
        <v>4</v>
      </c>
      <c r="DE3" s="51" t="s">
        <v>4</v>
      </c>
      <c r="DF3" s="51" t="s">
        <v>4</v>
      </c>
      <c r="DG3" s="51" t="s">
        <v>4</v>
      </c>
      <c r="DH3" s="51" t="s">
        <v>4</v>
      </c>
      <c r="DI3" s="51" t="s">
        <v>4</v>
      </c>
      <c r="DJ3" s="51" t="s">
        <v>4</v>
      </c>
      <c r="DK3" s="51" t="s">
        <v>4</v>
      </c>
      <c r="DL3" s="51" t="s">
        <v>4</v>
      </c>
      <c r="DM3" s="51" t="s">
        <v>4</v>
      </c>
      <c r="DN3" s="51" t="s">
        <v>4</v>
      </c>
      <c r="DO3" s="51" t="s">
        <v>4</v>
      </c>
      <c r="DP3" s="51" t="s">
        <v>4</v>
      </c>
      <c r="DQ3" s="51" t="s">
        <v>4</v>
      </c>
      <c r="DR3" s="51" t="s">
        <v>4</v>
      </c>
      <c r="DS3" s="51" t="s">
        <v>4</v>
      </c>
      <c r="DT3" s="51" t="s">
        <v>4</v>
      </c>
      <c r="DU3" s="51" t="s">
        <v>4</v>
      </c>
      <c r="DV3" s="51" t="s">
        <v>4</v>
      </c>
      <c r="DW3" s="51" t="s">
        <v>4</v>
      </c>
      <c r="DX3" s="51" t="s">
        <v>4</v>
      </c>
      <c r="DY3" s="51" t="s">
        <v>4</v>
      </c>
      <c r="DZ3" s="51" t="s">
        <v>4</v>
      </c>
      <c r="EA3" s="51" t="s">
        <v>4</v>
      </c>
      <c r="EB3" s="51" t="s">
        <v>4</v>
      </c>
      <c r="EC3" s="51" t="s">
        <v>4</v>
      </c>
      <c r="ED3" s="51" t="s">
        <v>4</v>
      </c>
      <c r="EE3" s="51" t="s">
        <v>4</v>
      </c>
      <c r="EF3" s="51" t="s">
        <v>4</v>
      </c>
      <c r="EG3" s="51" t="s">
        <v>4</v>
      </c>
      <c r="EH3" s="51" t="s">
        <v>4</v>
      </c>
      <c r="EI3" s="51" t="s">
        <v>4</v>
      </c>
      <c r="EJ3" s="51" t="s">
        <v>4</v>
      </c>
      <c r="EK3" s="51" t="s">
        <v>4</v>
      </c>
      <c r="EL3" s="51" t="s">
        <v>4</v>
      </c>
      <c r="EM3" s="51" t="s">
        <v>4</v>
      </c>
      <c r="EN3" s="51" t="s">
        <v>4</v>
      </c>
      <c r="EO3" s="51" t="s">
        <v>4</v>
      </c>
      <c r="EP3" s="51" t="s">
        <v>4</v>
      </c>
      <c r="EQ3" s="51" t="s">
        <v>4</v>
      </c>
      <c r="ER3" s="51" t="s">
        <v>4</v>
      </c>
      <c r="ES3" s="51" t="s">
        <v>4</v>
      </c>
      <c r="ET3" s="51" t="s">
        <v>4</v>
      </c>
      <c r="EU3" s="51" t="s">
        <v>4</v>
      </c>
      <c r="EV3" s="51" t="s">
        <v>4</v>
      </c>
      <c r="EW3" s="51" t="s">
        <v>4</v>
      </c>
      <c r="EX3" s="51" t="s">
        <v>4</v>
      </c>
      <c r="EY3" s="51" t="s">
        <v>4</v>
      </c>
      <c r="EZ3" s="51" t="s">
        <v>4</v>
      </c>
      <c r="FA3" s="51" t="s">
        <v>4</v>
      </c>
      <c r="FB3" s="51" t="s">
        <v>4</v>
      </c>
      <c r="FC3" s="51" t="s">
        <v>4</v>
      </c>
      <c r="FD3" s="51" t="s">
        <v>4</v>
      </c>
      <c r="FE3" s="51" t="s">
        <v>4</v>
      </c>
      <c r="FF3" s="51" t="s">
        <v>4</v>
      </c>
      <c r="FG3" s="51" t="s">
        <v>4</v>
      </c>
      <c r="FH3" s="51" t="s">
        <v>4</v>
      </c>
      <c r="FI3" s="51" t="s">
        <v>4</v>
      </c>
      <c r="FJ3" s="51" t="s">
        <v>4</v>
      </c>
      <c r="FK3" s="51" t="s">
        <v>4</v>
      </c>
      <c r="FL3" s="51" t="s">
        <v>4</v>
      </c>
      <c r="FM3" s="51" t="s">
        <v>4</v>
      </c>
      <c r="FN3" s="51" t="s">
        <v>4</v>
      </c>
      <c r="FO3" s="51" t="s">
        <v>4</v>
      </c>
      <c r="FP3" s="51" t="s">
        <v>4</v>
      </c>
      <c r="FQ3" s="51" t="s">
        <v>4</v>
      </c>
      <c r="FR3" s="51" t="s">
        <v>4</v>
      </c>
      <c r="FS3" s="51" t="s">
        <v>4</v>
      </c>
      <c r="FT3" s="51" t="s">
        <v>4</v>
      </c>
      <c r="FU3" s="51" t="s">
        <v>4</v>
      </c>
      <c r="FV3" s="51" t="s">
        <v>4</v>
      </c>
      <c r="FW3" s="51" t="s">
        <v>4</v>
      </c>
      <c r="FX3" s="51" t="s">
        <v>4</v>
      </c>
      <c r="FY3" s="51" t="s">
        <v>4</v>
      </c>
      <c r="FZ3" s="51" t="s">
        <v>4</v>
      </c>
      <c r="GA3" s="51" t="s">
        <v>4</v>
      </c>
      <c r="GB3" s="51" t="s">
        <v>4</v>
      </c>
      <c r="GC3" s="51" t="s">
        <v>4</v>
      </c>
      <c r="GD3" s="51" t="s">
        <v>4</v>
      </c>
      <c r="GE3" s="51" t="s">
        <v>4</v>
      </c>
      <c r="GF3" s="51" t="s">
        <v>4</v>
      </c>
      <c r="GG3" s="51" t="s">
        <v>4</v>
      </c>
      <c r="GH3" s="51" t="s">
        <v>4</v>
      </c>
      <c r="GI3" s="51" t="s">
        <v>4</v>
      </c>
      <c r="GJ3" s="51" t="s">
        <v>4</v>
      </c>
      <c r="GK3" s="51" t="s">
        <v>4</v>
      </c>
      <c r="GL3" s="51" t="s">
        <v>4</v>
      </c>
      <c r="GM3" s="51" t="s">
        <v>4</v>
      </c>
      <c r="GN3" s="51" t="s">
        <v>4</v>
      </c>
      <c r="GO3" s="51" t="s">
        <v>4</v>
      </c>
      <c r="GP3" s="51" t="s">
        <v>4</v>
      </c>
      <c r="GQ3" s="51" t="s">
        <v>4</v>
      </c>
      <c r="GR3" s="51" t="s">
        <v>4</v>
      </c>
      <c r="GS3" s="51" t="s">
        <v>4</v>
      </c>
      <c r="GT3" s="51" t="s">
        <v>4</v>
      </c>
      <c r="GU3" s="51" t="s">
        <v>4</v>
      </c>
      <c r="GV3" s="51" t="s">
        <v>4</v>
      </c>
      <c r="GW3" s="51" t="s">
        <v>4</v>
      </c>
      <c r="GX3" s="51" t="s">
        <v>4</v>
      </c>
      <c r="GY3" s="51" t="s">
        <v>4</v>
      </c>
      <c r="GZ3" s="51" t="s">
        <v>4</v>
      </c>
      <c r="HA3" s="51" t="s">
        <v>4</v>
      </c>
      <c r="HB3" s="51" t="s">
        <v>4</v>
      </c>
      <c r="HC3" s="51" t="s">
        <v>4</v>
      </c>
      <c r="HD3" s="51" t="s">
        <v>4</v>
      </c>
      <c r="HE3" s="51" t="s">
        <v>4</v>
      </c>
      <c r="HF3" s="51" t="s">
        <v>4</v>
      </c>
      <c r="HG3" s="51" t="s">
        <v>4</v>
      </c>
      <c r="HH3" s="51" t="s">
        <v>4</v>
      </c>
      <c r="HI3" s="51" t="s">
        <v>4</v>
      </c>
      <c r="HJ3" s="51" t="s">
        <v>4</v>
      </c>
      <c r="HK3" s="51" t="s">
        <v>4</v>
      </c>
      <c r="HL3" s="51" t="s">
        <v>4</v>
      </c>
      <c r="HM3" s="51" t="s">
        <v>4</v>
      </c>
      <c r="HN3" s="51" t="s">
        <v>4</v>
      </c>
      <c r="HO3" s="51" t="s">
        <v>4</v>
      </c>
      <c r="HP3" s="51" t="s">
        <v>4</v>
      </c>
      <c r="HQ3" s="51" t="s">
        <v>4</v>
      </c>
      <c r="HR3" s="51" t="s">
        <v>4</v>
      </c>
      <c r="HS3" s="51" t="s">
        <v>4</v>
      </c>
      <c r="HT3" s="51" t="s">
        <v>4</v>
      </c>
      <c r="HU3" s="51" t="s">
        <v>4</v>
      </c>
      <c r="HV3" s="51" t="s">
        <v>4</v>
      </c>
      <c r="HW3" s="51" t="s">
        <v>4</v>
      </c>
      <c r="HX3" s="51" t="s">
        <v>4</v>
      </c>
      <c r="HY3" s="51" t="s">
        <v>4</v>
      </c>
      <c r="HZ3" s="51" t="s">
        <v>4</v>
      </c>
      <c r="IA3" s="51" t="s">
        <v>4</v>
      </c>
      <c r="IB3" s="51" t="s">
        <v>4</v>
      </c>
      <c r="IC3" s="51" t="s">
        <v>4</v>
      </c>
      <c r="ID3" s="51" t="s">
        <v>4</v>
      </c>
      <c r="IE3" s="51" t="s">
        <v>4</v>
      </c>
      <c r="IF3" s="51" t="s">
        <v>4</v>
      </c>
      <c r="IG3" s="51" t="s">
        <v>4</v>
      </c>
      <c r="IH3" s="51" t="s">
        <v>4</v>
      </c>
      <c r="II3" s="51" t="s">
        <v>4</v>
      </c>
      <c r="IJ3" s="51" t="s">
        <v>4</v>
      </c>
      <c r="IK3" s="51" t="s">
        <v>4</v>
      </c>
      <c r="IL3" s="51" t="s">
        <v>4</v>
      </c>
      <c r="IM3" s="51" t="s">
        <v>4</v>
      </c>
      <c r="IN3" s="51" t="s">
        <v>4</v>
      </c>
      <c r="IO3" s="51" t="s">
        <v>4</v>
      </c>
      <c r="IP3" s="51" t="s">
        <v>4</v>
      </c>
      <c r="IQ3" s="51" t="s">
        <v>4</v>
      </c>
      <c r="IR3" s="51" t="s">
        <v>4</v>
      </c>
      <c r="IS3" s="51" t="s">
        <v>4</v>
      </c>
      <c r="IT3" s="51" t="s">
        <v>4</v>
      </c>
      <c r="IU3" s="51" t="s">
        <v>4</v>
      </c>
      <c r="IV3" s="51" t="s">
        <v>4</v>
      </c>
    </row>
    <row r="4" spans="1:256" ht="15.75">
      <c r="A4" s="230" t="s">
        <v>192</v>
      </c>
    </row>
    <row r="5" spans="1:256" ht="55.5" customHeight="1">
      <c r="A5" s="48" t="s">
        <v>193</v>
      </c>
    </row>
    <row r="6" spans="1:256" ht="32.25" customHeight="1">
      <c r="A6" s="44" t="s">
        <v>194</v>
      </c>
    </row>
    <row r="7" spans="1:256" ht="26.25" customHeight="1">
      <c r="A7" s="227" t="s">
        <v>195</v>
      </c>
    </row>
    <row r="8" spans="1:256" ht="15.75">
      <c r="A8" s="227"/>
    </row>
    <row r="9" spans="1:256" ht="15.75">
      <c r="A9" s="227" t="s">
        <v>196</v>
      </c>
    </row>
    <row r="10" spans="1:256" ht="15.75">
      <c r="A10" s="229"/>
    </row>
    <row r="11" spans="1:256" ht="15.75">
      <c r="A11" s="228" t="s">
        <v>197</v>
      </c>
    </row>
    <row r="12" spans="1:256" ht="15.75">
      <c r="A12" s="227" t="s">
        <v>198</v>
      </c>
    </row>
    <row r="13" spans="1:256" ht="15.75">
      <c r="A13" s="227" t="s">
        <v>199</v>
      </c>
    </row>
    <row r="14" spans="1:256" ht="15.75">
      <c r="A14" s="227" t="s">
        <v>200</v>
      </c>
    </row>
    <row r="15" spans="1:256" ht="15.75">
      <c r="A15" s="227" t="s">
        <v>201</v>
      </c>
    </row>
    <row r="16" spans="1:256" ht="15.75">
      <c r="A16" s="227" t="s">
        <v>202</v>
      </c>
    </row>
    <row r="17" spans="1:1" ht="15.75">
      <c r="A17" s="227" t="s">
        <v>203</v>
      </c>
    </row>
    <row r="18" spans="1:1" ht="15.75">
      <c r="A18" s="227" t="s">
        <v>204</v>
      </c>
    </row>
    <row r="19" spans="1:1" ht="15.75">
      <c r="A19" s="227" t="s">
        <v>205</v>
      </c>
    </row>
    <row r="20" spans="1:1" ht="15.75">
      <c r="A20" s="229"/>
    </row>
    <row r="21" spans="1:1" ht="15.75">
      <c r="A21" s="228" t="s">
        <v>206</v>
      </c>
    </row>
    <row r="22" spans="1:1" ht="15.75">
      <c r="A22" s="227" t="s">
        <v>207</v>
      </c>
    </row>
    <row r="23" spans="1:1" ht="15.75">
      <c r="A23" s="227" t="s">
        <v>208</v>
      </c>
    </row>
    <row r="24" spans="1:1" ht="15.75">
      <c r="A24" s="227" t="s">
        <v>209</v>
      </c>
    </row>
    <row r="25" spans="1:1" ht="16.5" thickBot="1">
      <c r="A25" s="226" t="s">
        <v>210</v>
      </c>
    </row>
    <row r="26" spans="1:1" ht="16.5" thickBot="1">
      <c r="A26" s="225"/>
    </row>
    <row r="27" spans="1:1" ht="15.75">
      <c r="A27" s="224" t="s">
        <v>211</v>
      </c>
    </row>
    <row r="28" spans="1:1" ht="49.5" customHeight="1" thickBot="1">
      <c r="A28" s="67" t="s">
        <v>212</v>
      </c>
    </row>
    <row r="29" spans="1:1" ht="15.75">
      <c r="A29" s="223" t="s">
        <v>213</v>
      </c>
    </row>
    <row r="30" spans="1:1" ht="31.5">
      <c r="A30" s="222" t="s">
        <v>214</v>
      </c>
    </row>
    <row r="31" spans="1:1" ht="47.25">
      <c r="A31" s="222" t="s">
        <v>215</v>
      </c>
    </row>
    <row r="32" spans="1:1" ht="15.75">
      <c r="A32" s="222" t="s">
        <v>216</v>
      </c>
    </row>
    <row r="33" spans="1:1" ht="31.5">
      <c r="A33" s="222" t="s">
        <v>217</v>
      </c>
    </row>
    <row r="34" spans="1:1" ht="47.25">
      <c r="A34" s="222" t="s">
        <v>218</v>
      </c>
    </row>
    <row r="35" spans="1:1" ht="15.75">
      <c r="A35" s="222" t="s">
        <v>219</v>
      </c>
    </row>
    <row r="36" spans="1:1" ht="15.75">
      <c r="A36" s="222" t="s">
        <v>220</v>
      </c>
    </row>
    <row r="37" spans="1:1" ht="15.75">
      <c r="A37" s="222" t="s">
        <v>221</v>
      </c>
    </row>
    <row r="38" spans="1:1" ht="15.75">
      <c r="A38" s="222" t="s">
        <v>222</v>
      </c>
    </row>
    <row r="39" spans="1:1" ht="15.75">
      <c r="A39" s="221" t="s">
        <v>223</v>
      </c>
    </row>
    <row r="40" spans="1:1" ht="15.75">
      <c r="A40" s="221" t="s">
        <v>224</v>
      </c>
    </row>
    <row r="41" spans="1:1" ht="15.75">
      <c r="A41" s="221" t="s">
        <v>225</v>
      </c>
    </row>
    <row r="42" spans="1:1" ht="15.75">
      <c r="A42" s="221" t="s">
        <v>226</v>
      </c>
    </row>
    <row r="43" spans="1:1" ht="16.5" thickBot="1">
      <c r="A43" s="220" t="s">
        <v>227</v>
      </c>
    </row>
    <row r="44" spans="1:1" ht="16.5" thickBot="1">
      <c r="A44" s="208"/>
    </row>
    <row r="45" spans="1:1" ht="15.75">
      <c r="A45" s="234" t="s">
        <v>228</v>
      </c>
    </row>
    <row r="46" spans="1:1" ht="15.75">
      <c r="A46" s="235"/>
    </row>
    <row r="47" spans="1:1" ht="15.75">
      <c r="A47" s="235" t="s">
        <v>229</v>
      </c>
    </row>
    <row r="48" spans="1:1" ht="31.5">
      <c r="A48" s="235" t="s">
        <v>230</v>
      </c>
    </row>
    <row r="49" spans="1:1" ht="15.75">
      <c r="A49" s="235"/>
    </row>
    <row r="50" spans="1:1" ht="47.25">
      <c r="A50" s="235" t="s">
        <v>231</v>
      </c>
    </row>
    <row r="51" spans="1:1" ht="15.75">
      <c r="A51" s="235" t="s">
        <v>232</v>
      </c>
    </row>
    <row r="52" spans="1:1" ht="15.75">
      <c r="A52" s="236" t="s">
        <v>233</v>
      </c>
    </row>
    <row r="53" spans="1:1" ht="15.75">
      <c r="A53" s="236" t="s">
        <v>234</v>
      </c>
    </row>
    <row r="54" spans="1:1" ht="15.75">
      <c r="A54" s="236" t="s">
        <v>235</v>
      </c>
    </row>
    <row r="55" spans="1:1" ht="15.75">
      <c r="A55" s="236" t="s">
        <v>236</v>
      </c>
    </row>
    <row r="56" spans="1:1" ht="16.5" thickBot="1">
      <c r="A56" s="237" t="s">
        <v>237</v>
      </c>
    </row>
    <row r="57" spans="1:1" ht="16.5" thickBot="1">
      <c r="A57" s="208"/>
    </row>
    <row r="58" spans="1:1" ht="15.75">
      <c r="A58" s="219" t="s">
        <v>238</v>
      </c>
    </row>
    <row r="59" spans="1:1" ht="15.75">
      <c r="A59" s="218" t="s">
        <v>239</v>
      </c>
    </row>
    <row r="60" spans="1:1" ht="15.75">
      <c r="A60" s="218"/>
    </row>
    <row r="61" spans="1:1" ht="47.25">
      <c r="A61" s="238" t="s">
        <v>240</v>
      </c>
    </row>
    <row r="62" spans="1:1" ht="20.25" customHeight="1">
      <c r="A62" s="218" t="s">
        <v>241</v>
      </c>
    </row>
    <row r="63" spans="1:1" ht="15.75">
      <c r="A63" s="218" t="s">
        <v>242</v>
      </c>
    </row>
    <row r="64" spans="1:1" ht="16.5" thickBot="1">
      <c r="A64" s="239" t="s">
        <v>243</v>
      </c>
    </row>
    <row r="65" spans="1:1" ht="16.5" thickBot="1">
      <c r="A65" s="208"/>
    </row>
    <row r="66" spans="1:1" ht="15.75">
      <c r="A66" s="217" t="s">
        <v>244</v>
      </c>
    </row>
    <row r="67" spans="1:1" ht="15.75">
      <c r="A67" s="216" t="s">
        <v>245</v>
      </c>
    </row>
    <row r="68" spans="1:1" ht="15.75">
      <c r="A68" s="216"/>
    </row>
    <row r="69" spans="1:1" ht="15.75">
      <c r="A69" s="216" t="s">
        <v>246</v>
      </c>
    </row>
    <row r="70" spans="1:1" ht="31.5">
      <c r="A70" s="216" t="s">
        <v>247</v>
      </c>
    </row>
    <row r="71" spans="1:1" ht="31.5">
      <c r="A71" s="216" t="s">
        <v>248</v>
      </c>
    </row>
    <row r="72" spans="1:1" ht="15.75">
      <c r="A72" s="216" t="s">
        <v>249</v>
      </c>
    </row>
    <row r="73" spans="1:1" ht="15.75">
      <c r="A73" s="216" t="s">
        <v>250</v>
      </c>
    </row>
    <row r="74" spans="1:1" ht="47.25">
      <c r="A74" s="216" t="s">
        <v>251</v>
      </c>
    </row>
    <row r="75" spans="1:1" ht="31.5">
      <c r="A75" s="216" t="s">
        <v>252</v>
      </c>
    </row>
    <row r="76" spans="1:1" ht="31.5">
      <c r="A76" s="216" t="s">
        <v>253</v>
      </c>
    </row>
    <row r="77" spans="1:1" ht="31.5">
      <c r="A77" s="216" t="s">
        <v>254</v>
      </c>
    </row>
    <row r="78" spans="1:1" ht="24" customHeight="1">
      <c r="A78" s="215" t="s">
        <v>255</v>
      </c>
    </row>
    <row r="79" spans="1:1" ht="19.5" customHeight="1">
      <c r="A79" s="215" t="s">
        <v>256</v>
      </c>
    </row>
    <row r="80" spans="1:1" ht="15.75">
      <c r="A80" s="215" t="s">
        <v>257</v>
      </c>
    </row>
    <row r="81" spans="1:1" ht="16.5" thickBot="1">
      <c r="A81" s="214" t="s">
        <v>258</v>
      </c>
    </row>
    <row r="82" spans="1:1" ht="16.5" thickBot="1">
      <c r="A82" s="213"/>
    </row>
    <row r="83" spans="1:1" ht="15.75">
      <c r="A83" s="212" t="s">
        <v>259</v>
      </c>
    </row>
    <row r="84" spans="1:1" ht="15.75">
      <c r="A84" s="211" t="s">
        <v>260</v>
      </c>
    </row>
    <row r="85" spans="1:1" ht="15.75">
      <c r="A85" s="211"/>
    </row>
    <row r="86" spans="1:1" ht="31.5">
      <c r="A86" s="211" t="s">
        <v>261</v>
      </c>
    </row>
    <row r="87" spans="1:1" ht="15.75">
      <c r="A87" s="211"/>
    </row>
    <row r="88" spans="1:1" ht="31.5">
      <c r="A88" s="211" t="s">
        <v>262</v>
      </c>
    </row>
    <row r="89" spans="1:1" s="209" customFormat="1" ht="15.75">
      <c r="A89" s="211" t="s">
        <v>263</v>
      </c>
    </row>
    <row r="90" spans="1:1" s="209" customFormat="1" ht="15.75">
      <c r="A90" s="211"/>
    </row>
    <row r="91" spans="1:1" s="209" customFormat="1" ht="47.25">
      <c r="A91" s="211" t="s">
        <v>264</v>
      </c>
    </row>
    <row r="92" spans="1:1" s="209" customFormat="1" ht="15.75">
      <c r="A92" s="210" t="s">
        <v>265</v>
      </c>
    </row>
    <row r="93" spans="1:1" s="209" customFormat="1" ht="15.75">
      <c r="A93" s="210" t="s">
        <v>266</v>
      </c>
    </row>
    <row r="94" spans="1:1" s="209" customFormat="1" ht="15.75">
      <c r="A94" s="210" t="s">
        <v>267</v>
      </c>
    </row>
    <row r="95" spans="1:1" s="209" customFormat="1" ht="16.5" thickBot="1">
      <c r="A95" s="362" t="s">
        <v>268</v>
      </c>
    </row>
    <row r="96" spans="1:1" s="209" customFormat="1" ht="16.5" thickBot="1">
      <c r="A96" s="60"/>
    </row>
    <row r="97" spans="1:1" s="209" customFormat="1" ht="15.75">
      <c r="A97" s="219" t="s">
        <v>269</v>
      </c>
    </row>
    <row r="98" spans="1:1" s="209" customFormat="1" ht="47.25">
      <c r="A98" s="218" t="s">
        <v>270</v>
      </c>
    </row>
    <row r="99" spans="1:1" s="209" customFormat="1" ht="15.75">
      <c r="A99" s="218"/>
    </row>
    <row r="100" spans="1:1" s="209" customFormat="1" ht="31.5">
      <c r="A100" s="218" t="s">
        <v>271</v>
      </c>
    </row>
    <row r="101" spans="1:1" s="209" customFormat="1" ht="16.5" thickBot="1">
      <c r="A101" s="239"/>
    </row>
    <row r="102" spans="1:1" s="209" customFormat="1" ht="16.5" thickBot="1">
      <c r="A102" s="208"/>
    </row>
    <row r="103" spans="1:1" s="209" customFormat="1" ht="15.75">
      <c r="A103" s="207" t="s">
        <v>272</v>
      </c>
    </row>
    <row r="104" spans="1:1" s="209" customFormat="1" ht="15.75">
      <c r="A104" s="206" t="s">
        <v>273</v>
      </c>
    </row>
    <row r="105" spans="1:1" s="209" customFormat="1" ht="15.75">
      <c r="A105" s="206"/>
    </row>
    <row r="106" spans="1:1" s="209" customFormat="1" ht="47.25">
      <c r="A106" s="206" t="s">
        <v>274</v>
      </c>
    </row>
    <row r="107" spans="1:1" s="209" customFormat="1" ht="15.75">
      <c r="A107" s="206"/>
    </row>
    <row r="108" spans="1:1" s="209" customFormat="1" ht="47.25">
      <c r="A108" s="206" t="s">
        <v>275</v>
      </c>
    </row>
    <row r="109" spans="1:1" s="209" customFormat="1" ht="15.75">
      <c r="A109" s="206"/>
    </row>
    <row r="110" spans="1:1" ht="15.75">
      <c r="A110" s="206" t="s">
        <v>276</v>
      </c>
    </row>
    <row r="111" spans="1:1" ht="15.75">
      <c r="A111" s="205"/>
    </row>
    <row r="112" spans="1:1" ht="16.5" thickBot="1">
      <c r="A112" s="204" t="s">
        <v>277</v>
      </c>
    </row>
    <row r="113" customFormat="1"/>
    <row r="114" customFormat="1" ht="36" customHeight="1"/>
    <row r="115" customFormat="1" ht="13.5" customHeight="1"/>
    <row r="116" customFormat="1" ht="50.25" customHeight="1"/>
  </sheetData>
  <sheetProtection algorithmName="SHA-512" hashValue="aHX/gGj1vWneG4YQzoNIC7jnop8j7WqeaXbf2TgBjTJMjObYePmlkDBNg/uQEfChhhI6A1yuOP3SV8swH1V4rA==" saltValue="Qpbyw4xVfJ4ht0Vi76ndmA==" spinCount="100000" sheet="1"/>
  <hyperlinks>
    <hyperlink ref="A29" location="'Simplified Nutrient Assessment'!B7" display="Fruit " xr:uid="{00000000-0004-0000-0800-000000000000}"/>
    <hyperlink ref="A45" location="'Simplified Nutrient Assessment'!B15" display="Milk " xr:uid="{00000000-0004-0000-0800-000001000000}"/>
    <hyperlink ref="A58" location="'Simplified Nutrient Assessment'!G22" display="Non-Starchy and Starchy Vegetables" xr:uid="{00000000-0004-0000-0800-000002000000}"/>
    <hyperlink ref="A83" location="'Simplified Nutrient Assessment'!Y3" display="Other Items Nutrient Assessment" xr:uid="{00000000-0004-0000-0800-000003000000}"/>
    <hyperlink ref="A27" location="'Simplified Nutrient Assessment'!B3" display="Fruit, Milk, and Non-starchy and Starchy Vegetable Nutrient Assessment" xr:uid="{00000000-0004-0000-0800-000004000000}"/>
    <hyperlink ref="A66" location="'Simplified Nutrient Assessment'!O3" display="Grains and Meats/Meat Alternates Simplified Nutrient Data Entry" xr:uid="{00000000-0004-0000-0800-000005000000}"/>
    <hyperlink ref="A103" location="'Simplified Nutrient Assessment'!Q59" display="Simplified Nutrient Assessment (results)" xr:uid="{00000000-0004-0000-0800-000006000000}"/>
    <hyperlink ref="A97" location="'Simplified Nutrient Assessment'!B42" display="Sodium Portion of Simplified Nutrient Assessment" xr:uid="{00000000-0004-0000-0800-000007000000}"/>
  </hyperlinks>
  <pageMargins left="0.7" right="0.7" top="0.75" bottom="0.75" header="0.3" footer="0.3"/>
  <pageSetup scale="70" orientation="portrait" r:id="rId1"/>
  <headerFooter>
    <oddFooter>Page &amp;P</oddFooter>
  </headerFooter>
  <rowBreaks count="1" manualBreakCount="1">
    <brk id="4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8CCAEA-8BB3-4563-94ED-6AB0C3052ABE}"/>
</file>

<file path=customXml/itemProps2.xml><?xml version="1.0" encoding="utf-8"?>
<ds:datastoreItem xmlns:ds="http://schemas.openxmlformats.org/officeDocument/2006/customXml" ds:itemID="{33BB140D-3B48-469F-960B-C8A673100A06}"/>
</file>

<file path=customXml/itemProps3.xml><?xml version="1.0" encoding="utf-8"?>
<ds:datastoreItem xmlns:ds="http://schemas.openxmlformats.org/officeDocument/2006/customXml" ds:itemID="{CC328E81-7432-44B2-B02D-A3013FAAE378}"/>
</file>

<file path=customXml/itemProps4.xml><?xml version="1.0" encoding="utf-8"?>
<ds:datastoreItem xmlns:ds="http://schemas.openxmlformats.org/officeDocument/2006/customXml" ds:itemID="{F67E3BD2-4389-47C2-81CE-681264BDBB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2023-06-29T18:39:23Z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TAJ556MMHHRD-1196466982-1759</vt:lpwstr>
  </property>
  <property fmtid="{D5CDD505-2E9C-101B-9397-08002B2CF9AE}" pid="4" name="_dlc_DocIdItemGuid">
    <vt:lpwstr>fb56db34-3dc2-4972-81ab-e4a32b61d05c</vt:lpwstr>
  </property>
  <property fmtid="{D5CDD505-2E9C-101B-9397-08002B2CF9AE}" pid="5" name="_dlc_DocIdUrl">
    <vt:lpwstr>https://fncspro.usda.net/collaboration/pmos/_layouts/15/DocIdRedir.aspx?ID=TAJ556MMHHRD-1196466982-1759, TAJ556MMHHRD-1196466982-1759</vt:lpwstr>
  </property>
  <property fmtid="{D5CDD505-2E9C-101B-9397-08002B2CF9AE}" pid="6" name="MediaServiceImageTags">
    <vt:lpwstr/>
  </property>
</Properties>
</file>